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5200" windowHeight="11565" activeTab="0"/>
  </bookViews>
  <sheets>
    <sheet name="Sheet1" sheetId="1" r:id="rId5"/>
    <sheet name="Sheet2" sheetId="2" r:id="rId6"/>
    <sheet name="Sheet3" sheetId="3" r:id="rId7"/>
  </sheets>
  <externalReferences>
    <externalReference r:id="rId1"/>
    <externalReference r:id="rId2"/>
    <externalReference r:id="rId3"/>
    <externalReference r:id="rId4"/>
  </externalReferences>
</workbook>
</file>

<file path=xl/sharedStrings.xml><?xml version="1.0" encoding="utf-8"?>
<sst xmlns="http://schemas.openxmlformats.org/spreadsheetml/2006/main" uniqueCount="62" count="62">
  <si>
    <t>附件</t>
  </si>
  <si>
    <r>
      <rPr>
        <charset val="134"/>
        <sz val="18"/>
        <color rgb="FF000000"/>
        <rFont val="仿宋"/>
      </rPr>
      <t>盘锦市</t>
    </r>
    <r>
      <rPr>
        <charset val="134"/>
        <sz val="18"/>
        <color rgb="FF000000"/>
        <rFont val="Cambria"/>
      </rPr>
      <t>2019</t>
    </r>
    <r>
      <rPr>
        <charset val="134"/>
        <sz val="18"/>
        <color rgb="FF000000"/>
        <rFont val="仿宋"/>
      </rPr>
      <t>年</t>
    </r>
    <r>
      <rPr>
        <charset val="134"/>
        <sz val="18"/>
        <color rgb="FF000000"/>
        <rFont val="Cambria"/>
      </rPr>
      <t>1-</t>
    </r>
    <r>
      <rPr>
        <charset val="134"/>
        <sz val="18"/>
        <color rgb="FF000000"/>
        <rFont val="仿宋"/>
      </rPr>
      <t>6月份医改调查测算表</t>
    </r>
  </si>
  <si>
    <t xml:space="preserve">   填报医院：盘锦辽油宝石花医院                     填报人：郝月                    联系电话：15204258497            填报日期：2019年8月9日</t>
  </si>
  <si>
    <r>
      <rPr>
        <charset val="134"/>
        <sz val="12"/>
        <color rgb="FF000000"/>
        <rFont val="仿宋"/>
      </rPr>
      <t>1.药占比(不含中药饮片)=（药品收入-中草药收入</t>
    </r>
    <r>
      <rPr>
        <charset val="134"/>
        <sz val="12"/>
        <color rgb="FFC00000"/>
        <rFont val="仿宋"/>
      </rPr>
      <t>-基药收入</t>
    </r>
    <r>
      <rPr>
        <charset val="134"/>
        <sz val="12"/>
        <color rgb="FF000000"/>
        <rFont val="仿宋"/>
      </rPr>
      <t>）/医疗收入*100%</t>
    </r>
  </si>
  <si>
    <t>2018年1-6月份药占比</t>
  </si>
  <si>
    <t>2018年1-6月份医疗收入</t>
  </si>
  <si>
    <t>2018年1-6月份药品收入</t>
  </si>
  <si>
    <t>2018年1-6月份中药饮片收入</t>
  </si>
  <si>
    <t>2018年1--6月份基药收入</t>
  </si>
  <si>
    <t>2019年1-6月份药占比</t>
  </si>
  <si>
    <t>2019年1-6月份医疗收入</t>
  </si>
  <si>
    <t>2019年1-6月份药品收入</t>
  </si>
  <si>
    <t>2019年1-6月份中药饮片收入</t>
  </si>
  <si>
    <t>2019年1--6月份基药收入</t>
  </si>
  <si>
    <t>2.百元耗材占比（不含药品收入）消耗的卫生材料=卫生材料费/（医疗收入-药品收入）*100%</t>
  </si>
  <si>
    <t>2018年1-6月份百元耗材占比</t>
  </si>
  <si>
    <t>2018年1-6月份卫生材料费</t>
  </si>
  <si>
    <t>2019年1-6月份百元耗材占比</t>
  </si>
  <si>
    <t>2019年1-6月份卫生材料费</t>
  </si>
  <si>
    <t>3.公立医院医疗服务收入占比=（业务收入-药品收入-卫生材料收入-检查收入-化验收入）/业务收入*100%</t>
  </si>
  <si>
    <t>2018年1-6月份立医院医疗服务收入占比</t>
  </si>
  <si>
    <t>2018年1-6月份业务收入</t>
  </si>
  <si>
    <t>2018年1-6月份卫生材料收入</t>
  </si>
  <si>
    <t>2018年1-6月份检查收入</t>
  </si>
  <si>
    <t>2018年1-6月份化验收入</t>
  </si>
  <si>
    <t>2019年1-6月份公立医院医疗服务收入占比</t>
  </si>
  <si>
    <t>2019年1-6月份业务收入</t>
  </si>
  <si>
    <t>2019年1-6月份卫生材料收入</t>
  </si>
  <si>
    <t>2019年1-6月份检查收入</t>
  </si>
  <si>
    <t>2019年1-6月份化验收入</t>
  </si>
  <si>
    <t>4.医疗费用增幅=（2019年1-6月份-2018年1-6月份）/2018年1-6月份*100%</t>
  </si>
  <si>
    <t>2018年1-6月份医疗费用增幅率</t>
  </si>
  <si>
    <t>2019年1-6月份医疗费用增幅率</t>
  </si>
  <si>
    <t>5.门诊病人次均医药费用=门诊收入/门诊患者诊量</t>
  </si>
  <si>
    <t>2018年1--6月份门诊病人次均医药费用</t>
  </si>
  <si>
    <t>2018年1--6月份门诊收入</t>
  </si>
  <si>
    <t>2018年1---6月份门诊患者诊量</t>
  </si>
  <si>
    <t>2019年1--6月份门诊病人次均医药费用</t>
  </si>
  <si>
    <t>2019年1--6月份门诊收入</t>
  </si>
  <si>
    <t>2019年1---6月份门诊患者诊量</t>
  </si>
  <si>
    <t>6.住院病人次均医药费用=住院收入/住院患者人次量</t>
  </si>
  <si>
    <t>2018年1--6月份住院病人次均医药费用</t>
  </si>
  <si>
    <t>2018年1--6月份住院收入</t>
  </si>
  <si>
    <t>2018年1---6月份住院患者人次量</t>
  </si>
  <si>
    <t>2019年1--6月份住院病人次均医药费用</t>
  </si>
  <si>
    <t>2019年1--6月份住院收入</t>
  </si>
  <si>
    <t>2019年1---6月份住院患者人次量</t>
  </si>
  <si>
    <t>7.住院收入占医疗收入比重=住院收入/医疗总收入</t>
  </si>
  <si>
    <t>2018年1--6月份住院收入占医疗收入比重</t>
  </si>
  <si>
    <t>2018年1---6月份医疗收入</t>
  </si>
  <si>
    <t>2019年1--6月份住院收入占医疗收入比重</t>
  </si>
  <si>
    <t>2019年1---6月份住院收入</t>
  </si>
  <si>
    <t>2019年1---6月份医疗收入</t>
  </si>
  <si>
    <t>8.人数住院率=住院患者量/（门诊量+住院量）</t>
  </si>
  <si>
    <t>2018年1---6月份人数住院率</t>
  </si>
  <si>
    <t>2018年1---6月份住院患者量</t>
  </si>
  <si>
    <t>2018年1---6月份门诊量</t>
  </si>
  <si>
    <t>2018年1---6月份住院量</t>
  </si>
  <si>
    <t>2019年1---6月份人数住院率</t>
  </si>
  <si>
    <t>2019年1---6月份住院患者量</t>
  </si>
  <si>
    <t>2019年1---6月份门诊量</t>
  </si>
  <si>
    <t>2019年1---6月份住院量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</si>
</sst>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8">
    <font>
      <name val="宋体"/>
      <sz val="11"/>
    </font>
    <font>
      <name val="宋体"/>
      <charset val="134"/>
      <sz val="11"/>
      <color rgb="FF000000"/>
    </font>
    <font>
      <name val="仿宋"/>
      <charset val="134"/>
      <sz val="14"/>
      <color rgb="FF000000"/>
    </font>
    <font>
      <name val="仿宋"/>
      <charset val="134"/>
      <sz val="18"/>
      <color rgb="FF000000"/>
    </font>
    <font>
      <name val="仿宋"/>
      <charset val="134"/>
      <sz val="11"/>
      <color rgb="FF000000"/>
    </font>
    <font>
      <name val="宋体"/>
      <charset val="134"/>
      <sz val="12"/>
      <color rgb="FF000000"/>
    </font>
    <font>
      <name val="仿宋"/>
      <charset val="134"/>
      <sz val="12"/>
      <color rgb="FF000000"/>
    </font>
    <font>
      <name val="仿宋"/>
      <charset val="134"/>
      <sz val="12"/>
      <color rgb="FFC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externalLink" Target="externalLinks/externalLink2.xml"/><Relationship Id="rId3" Type="http://schemas.openxmlformats.org/officeDocument/2006/relationships/externalLink" Target="externalLinks/externalLink3.xml"/><Relationship Id="rId4" Type="http://schemas.openxmlformats.org/officeDocument/2006/relationships/externalLink" Target="externalLinks/externalLink4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sharedStrings" Target="sharedStrings.xml"/><Relationship Id="rId9" Type="http://schemas.openxmlformats.org/officeDocument/2006/relationships/styles" Target="styles.xml"/><Relationship Id="rId10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2019.1--6&#26376;.xls" TargetMode="External"/></Relationships>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2019&#24180;1-6&#25910;&#25903;.xls" TargetMode="External"/></Relationships>
</file>

<file path=xl/externalLinks/_rels/externalLink3.xml.rels><?xml version="1.0" encoding="UTF-8" standalone="yes"?>
<Relationships xmlns="http://schemas.openxmlformats.org/package/2006/relationships"><Relationship Id="rId1" Type="http://schemas.openxmlformats.org/officeDocument/2006/relationships/externalLinkPath" Target="2018&#24180;1-6&#24180;&#25910;&#20837;.xls" TargetMode="External"/></Relationships>
</file>

<file path=xl/externalLinks/_rels/externalLink4.xml.rels><?xml version="1.0" encoding="UTF-8" standalone="yes"?>
<Relationships xmlns="http://schemas.openxmlformats.org/package/2006/relationships"><Relationship Id="rId1" Type="http://schemas.openxmlformats.org/officeDocument/2006/relationships/externalLinkPath" Target="\2018&#24180;\&#21307;&#25913;&#36164;&#26009;\&#21508;&#20844;&#31435;&#21307;&#38498;2018&#24180;&#19978;&#21322;&#24180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三甲院区"/>
    </sheetNames>
    <sheetDataSet>
      <sheetData sheetId="0"/>
      <sheetData sheetId="1">
        <row r="84">
          <cell r="M84">
            <v>8.693018785E7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1.8918431712E8</v>
          </cell>
        </row>
        <row r="5">
          <cell r="C5">
            <v>2.648985597E7</v>
          </cell>
        </row>
        <row r="6">
          <cell r="C6">
            <v>2.069928476E7</v>
          </cell>
        </row>
        <row r="9">
          <cell r="C9">
            <v>3040344.35</v>
          </cell>
        </row>
        <row r="10">
          <cell r="C10">
            <v>1.1802897577E8</v>
          </cell>
        </row>
        <row r="12">
          <cell r="C12">
            <v>2928434.96</v>
          </cell>
        </row>
        <row r="17">
          <cell r="C17">
            <v>2.3732396515E8</v>
          </cell>
        </row>
        <row r="20">
          <cell r="C20">
            <v>2.030514209E7</v>
          </cell>
        </row>
        <row r="21">
          <cell r="C21">
            <v>3.273001319E7</v>
          </cell>
        </row>
        <row r="24">
          <cell r="C24">
            <v>3.397876221E7</v>
          </cell>
        </row>
        <row r="25">
          <cell r="C25">
            <v>7.520566497E7</v>
          </cell>
        </row>
        <row r="27">
          <cell r="C27">
            <v>1761789.01</v>
          </cell>
        </row>
        <row r="53">
          <cell r="C53">
            <v>4.7070823953E8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1.6301794796E8</v>
          </cell>
          <cell r="D5">
            <v>2227152.15</v>
          </cell>
          <cell r="X5">
            <v>4.572567301E7</v>
          </cell>
          <cell r="Y5">
            <v>1.44295439E7</v>
          </cell>
        </row>
        <row r="21">
          <cell r="C21">
            <v>9.776139211E7</v>
          </cell>
          <cell r="X21">
            <v>3.616746725E7</v>
          </cell>
          <cell r="Y21">
            <v>2.65472986E7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各公立医院值"/>
      <sheetName val="市中心医院"/>
      <sheetName val="辽河油田总院"/>
      <sheetName val="市中医院"/>
      <sheetName val="市传染病医院"/>
      <sheetName val="盘锦市人民医院"/>
      <sheetName val="大洼人民医院"/>
      <sheetName val="大洼区中医院"/>
      <sheetName val="盘山县人民医院"/>
    </sheetNames>
    <sheetDataSet>
      <sheetData sheetId="0"/>
      <sheetData sheetId="1"/>
      <sheetData sheetId="2">
        <row r="22">
          <cell r="A22">
            <v>-0.55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43"/>
  <sheetViews>
    <sheetView tabSelected="1" workbookViewId="0" topLeftCell="A13">
      <selection activeCell="B23" sqref="B23:E23"/>
    </sheetView>
  </sheetViews>
  <sheetFormatPr defaultRowHeight="13.5" defaultColWidth="9"/>
  <cols>
    <col min="1" max="1" customWidth="1" width="26.304688" style="1"/>
    <col min="2" max="2" customWidth="1" width="17.5" style="1"/>
    <col min="3" max="3" customWidth="1" width="18.375" style="1"/>
    <col min="4" max="6" customWidth="1" width="9.0" style="1"/>
    <col min="7" max="7" customWidth="1" width="26.832031" style="1"/>
    <col min="8" max="8" customWidth="1" width="1.6328125" style="1"/>
    <col min="9" max="9" customWidth="1" width="24.132812" style="1"/>
    <col min="10" max="16384" customWidth="1" width="9.0" style="1"/>
  </cols>
  <sheetData>
    <row r="1" spans="8:8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2.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8:8" ht="23.0" customHeight="1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8:8" s="5" ht="20.0" customFormat="1" customHeight="1">
      <c r="A4" s="6" t="s">
        <v>3</v>
      </c>
      <c r="B4" s="6"/>
      <c r="C4" s="6"/>
      <c r="D4" s="6"/>
      <c r="E4" s="6"/>
      <c r="F4" s="6"/>
      <c r="G4" s="6"/>
      <c r="H4" s="6"/>
      <c r="I4" s="6"/>
    </row>
    <row r="5" spans="8:8" s="5" ht="40.0" customFormat="1" customHeight="1">
      <c r="A5" s="6" t="s">
        <v>4</v>
      </c>
      <c r="B5" s="6" t="s">
        <v>5</v>
      </c>
      <c r="C5" s="6"/>
      <c r="D5" s="6" t="s">
        <v>6</v>
      </c>
      <c r="E5" s="6"/>
      <c r="F5" s="6"/>
      <c r="G5" s="6" t="s">
        <v>7</v>
      </c>
      <c r="H5" s="7" t="s">
        <v>8</v>
      </c>
      <c r="I5" s="7"/>
    </row>
    <row r="6" spans="8:8" s="8" ht="40.0" customFormat="1" customHeight="1">
      <c r="A6" s="9">
        <f>(D6-G6-H6)/B6*100%</f>
        <v>0.42508193893393137</v>
      </c>
      <c r="B6" s="10">
        <v>4.0579E8</v>
      </c>
      <c r="C6" s="10"/>
      <c r="D6" s="10">
        <v>1.80994E8</v>
      </c>
      <c r="E6" s="10"/>
      <c r="F6" s="10"/>
      <c r="G6" s="10">
        <v>8500000.0</v>
      </c>
      <c r="H6" s="10">
        <v>0.0</v>
      </c>
      <c r="I6" s="10"/>
    </row>
    <row r="7" spans="8:8" s="5" ht="40.0" customFormat="1" customHeight="1">
      <c r="A7" s="6" t="s">
        <v>9</v>
      </c>
      <c r="B7" s="6" t="s">
        <v>10</v>
      </c>
      <c r="C7" s="6"/>
      <c r="D7" s="6" t="s">
        <v>11</v>
      </c>
      <c r="E7" s="6"/>
      <c r="F7" s="6"/>
      <c r="G7" s="6" t="s">
        <v>12</v>
      </c>
      <c r="H7" s="7" t="s">
        <v>13</v>
      </c>
      <c r="I7" s="7"/>
    </row>
    <row r="8" spans="8:8" s="8" ht="40.0" customFormat="1" customHeight="1">
      <c r="A8" s="9">
        <f>(D8-G8-H8)/B8*100%</f>
        <v>0.1355189180996496</v>
      </c>
      <c r="B8" s="10">
        <v>1.04625120528E9</v>
      </c>
      <c r="C8" s="10"/>
      <c r="D8" s="10">
        <f>'[2]Sheet1'!$C$10+'[2]Sheet1'!$C$25</f>
        <v>1.9323464074E8</v>
      </c>
      <c r="E8" s="10"/>
      <c r="F8" s="10"/>
      <c r="G8" s="10">
        <f>'[2]Sheet1'!$C$12+'[2]Sheet1'!$C$27</f>
        <v>4690223.97</v>
      </c>
      <c r="H8" s="10">
        <f>37953165.12+8804420.25</f>
        <v>4.675758537E7</v>
      </c>
      <c r="I8" s="10"/>
    </row>
    <row r="9" spans="8:8" s="5" ht="20.0" customFormat="1" customHeight="1">
      <c r="A9" s="6" t="s">
        <v>14</v>
      </c>
      <c r="B9" s="6"/>
      <c r="C9" s="6"/>
      <c r="D9" s="6"/>
      <c r="E9" s="6"/>
      <c r="F9" s="6"/>
      <c r="G9" s="6"/>
      <c r="H9" s="6"/>
      <c r="I9" s="6"/>
    </row>
    <row r="10" spans="8:8" s="5" ht="40.0" customFormat="1" customHeight="1">
      <c r="A10" s="6" t="s">
        <v>15</v>
      </c>
      <c r="B10" s="6" t="s">
        <v>5</v>
      </c>
      <c r="C10" s="6"/>
      <c r="D10" s="6" t="s">
        <v>16</v>
      </c>
      <c r="E10" s="6"/>
      <c r="F10" s="6"/>
      <c r="G10" s="6" t="s">
        <v>6</v>
      </c>
      <c r="H10" s="6"/>
      <c r="I10" s="6"/>
    </row>
    <row r="11" spans="8:8" s="8" ht="40.0" customFormat="1" customHeight="1">
      <c r="A11" s="9">
        <f>D11/(B11-G11)*100%</f>
        <v>0.28981832416946923</v>
      </c>
      <c r="B11" s="10">
        <f>B6</f>
        <v>4.0579E8</v>
      </c>
      <c r="C11" s="10"/>
      <c r="D11" s="10">
        <v>6.515E7</v>
      </c>
      <c r="E11" s="10"/>
      <c r="F11" s="10"/>
      <c r="G11" s="10">
        <f>D6</f>
        <v>1.80994E8</v>
      </c>
      <c r="H11" s="11"/>
      <c r="I11" s="11"/>
    </row>
    <row r="12" spans="8:8" s="5" ht="40.0" customFormat="1" customHeight="1">
      <c r="A12" s="6" t="s">
        <v>17</v>
      </c>
      <c r="B12" s="6" t="s">
        <v>10</v>
      </c>
      <c r="C12" s="6"/>
      <c r="D12" s="6" t="s">
        <v>18</v>
      </c>
      <c r="E12" s="6"/>
      <c r="F12" s="6"/>
      <c r="G12" s="6" t="s">
        <v>11</v>
      </c>
      <c r="H12" s="6"/>
      <c r="I12" s="6"/>
    </row>
    <row r="13" spans="8:8" s="8" ht="40.0" customFormat="1" customHeight="1">
      <c r="A13" s="9">
        <f>D13/(B13-G13)*100%</f>
        <v>0.10190914392955336</v>
      </c>
      <c r="B13" s="10">
        <f>B8</f>
        <v>1.04625120528E9</v>
      </c>
      <c r="C13" s="10"/>
      <c r="D13" s="10">
        <f>'[1]三甲院区'!$M$84</f>
        <v>8.693018785E7</v>
      </c>
      <c r="E13" s="10"/>
      <c r="F13" s="10"/>
      <c r="G13" s="10">
        <f>D8</f>
        <v>1.9323464074E8</v>
      </c>
      <c r="H13" s="11"/>
      <c r="I13" s="11"/>
    </row>
    <row r="14" spans="8:8" s="5" ht="20.0" customFormat="1" customHeight="1">
      <c r="A14" s="6" t="s">
        <v>19</v>
      </c>
      <c r="B14" s="6"/>
      <c r="C14" s="6"/>
      <c r="D14" s="6"/>
      <c r="E14" s="6"/>
      <c r="F14" s="6"/>
      <c r="G14" s="6"/>
      <c r="H14" s="6"/>
      <c r="I14" s="6"/>
    </row>
    <row r="15" spans="8:8" s="5" ht="40.0" customFormat="1" customHeight="1">
      <c r="A15" s="6" t="s">
        <v>20</v>
      </c>
      <c r="B15" s="6" t="s">
        <v>21</v>
      </c>
      <c r="C15" s="6" t="s">
        <v>6</v>
      </c>
      <c r="D15" s="6"/>
      <c r="E15" s="6" t="s">
        <v>22</v>
      </c>
      <c r="F15" s="6"/>
      <c r="G15" s="6" t="s">
        <v>23</v>
      </c>
      <c r="H15" s="6" t="s">
        <v>24</v>
      </c>
      <c r="I15" s="6"/>
    </row>
    <row r="16" spans="8:8" s="8" ht="40.0" customFormat="1" customHeight="1">
      <c r="A16" s="9">
        <f>(B16-C16-E16-G16-H16)/B16*100%</f>
        <v>0.3674181754874652</v>
      </c>
      <c r="B16" s="10">
        <v>4.5952E8</v>
      </c>
      <c r="C16" s="10">
        <f>D6</f>
        <v>1.80994E8</v>
      </c>
      <c r="D16" s="10"/>
      <c r="E16" s="10">
        <f>D11</f>
        <v>6.515E7</v>
      </c>
      <c r="F16" s="10"/>
      <c r="G16" s="10">
        <v>4.007E7</v>
      </c>
      <c r="H16" s="10">
        <v>4470000.0</v>
      </c>
      <c r="I16" s="10"/>
    </row>
    <row r="17" spans="8:8" s="5" ht="40.0" customFormat="1" customHeight="1">
      <c r="A17" s="6" t="s">
        <v>25</v>
      </c>
      <c r="B17" s="6" t="s">
        <v>26</v>
      </c>
      <c r="C17" s="6" t="s">
        <v>11</v>
      </c>
      <c r="D17" s="6"/>
      <c r="E17" s="6" t="s">
        <v>27</v>
      </c>
      <c r="F17" s="6"/>
      <c r="G17" s="6" t="s">
        <v>28</v>
      </c>
      <c r="H17" s="6" t="s">
        <v>29</v>
      </c>
      <c r="I17" s="6"/>
    </row>
    <row r="18" spans="8:8" s="8" ht="40.0" customFormat="1" customHeight="1">
      <c r="A18" s="9">
        <f>(B18-C18-E18-G18-H18)/B18*100%</f>
        <v>0.2979131964208215</v>
      </c>
      <c r="B18" s="10">
        <f>'[2]Sheet1'!$C$53</f>
        <v>4.7070823953E8</v>
      </c>
      <c r="C18" s="10">
        <f>D8</f>
        <v>1.9323464074E8</v>
      </c>
      <c r="D18" s="10"/>
      <c r="E18" s="10">
        <f>'[2]Sheet1'!$C$9+'[2]Sheet1'!$C$24</f>
        <v>3.701910656E7</v>
      </c>
      <c r="F18" s="10"/>
      <c r="G18" s="10">
        <f>'[2]Sheet1'!$C$5+'[2]Sheet1'!$C$20</f>
        <v>4.679499806E7</v>
      </c>
      <c r="H18" s="10">
        <f>'[2]Sheet1'!$C$6+'[2]Sheet1'!$C$21</f>
        <v>5.342929795E7</v>
      </c>
      <c r="I18" s="10"/>
    </row>
    <row r="19" spans="8:8" s="5" ht="20.0" customFormat="1" customHeight="1">
      <c r="A19" s="6" t="s">
        <v>30</v>
      </c>
      <c r="B19" s="6"/>
      <c r="C19" s="6"/>
      <c r="D19" s="6"/>
      <c r="E19" s="6"/>
      <c r="F19" s="6"/>
      <c r="G19" s="6"/>
      <c r="H19" s="6"/>
      <c r="I19" s="6"/>
    </row>
    <row r="20" spans="8:8" s="5" ht="40.0" customFormat="1" customHeight="1">
      <c r="A20" s="6" t="s">
        <v>31</v>
      </c>
      <c r="B20" s="6" t="s">
        <v>5</v>
      </c>
      <c r="C20" s="6"/>
      <c r="D20" s="6"/>
      <c r="E20" s="6"/>
      <c r="F20" s="6" t="s">
        <v>5</v>
      </c>
      <c r="G20" s="6"/>
      <c r="H20" s="6"/>
      <c r="I20" s="6"/>
    </row>
    <row r="21" spans="8:8" s="8" ht="40.0" customFormat="1" customHeight="1">
      <c r="A21" s="10">
        <f>'[4]辽河油田总院'!$A$22</f>
        <v>-0.55</v>
      </c>
      <c r="B21" s="10">
        <f>B6</f>
        <v>4.0579E8</v>
      </c>
      <c r="C21" s="10"/>
      <c r="D21" s="10"/>
      <c r="E21" s="10"/>
      <c r="F21" s="10">
        <f>B6</f>
        <v>4.0579E8</v>
      </c>
      <c r="G21" s="10"/>
      <c r="H21" s="10"/>
      <c r="I21" s="10"/>
    </row>
    <row r="22" spans="8:8" s="5" ht="40.0" customFormat="1" customHeight="1">
      <c r="A22" s="6" t="s">
        <v>32</v>
      </c>
      <c r="B22" s="6" t="s">
        <v>10</v>
      </c>
      <c r="C22" s="6"/>
      <c r="D22" s="6"/>
      <c r="E22" s="6"/>
      <c r="F22" s="6" t="s">
        <v>10</v>
      </c>
      <c r="G22" s="6"/>
      <c r="H22" s="6"/>
      <c r="I22" s="6"/>
    </row>
    <row r="23" spans="8:8" s="8" ht="40.0" customFormat="1" customHeight="1">
      <c r="A23" s="9">
        <f>(B23-B21)/B21*100%</f>
        <v>1.5783070190985484</v>
      </c>
      <c r="B23" s="10">
        <f>B8</f>
        <v>1.04625120528E9</v>
      </c>
      <c r="C23" s="10"/>
      <c r="D23" s="10"/>
      <c r="E23" s="10"/>
      <c r="F23" s="10">
        <f>B8</f>
        <v>1.04625120528E9</v>
      </c>
      <c r="G23" s="10"/>
      <c r="H23" s="10"/>
      <c r="I23" s="10"/>
    </row>
    <row r="24" spans="8:8" s="5" ht="20.0" customFormat="1" customHeight="1">
      <c r="A24" s="12" t="s">
        <v>33</v>
      </c>
      <c r="B24" s="12"/>
      <c r="C24" s="12"/>
      <c r="D24" s="12"/>
      <c r="E24" s="12"/>
      <c r="F24" s="12"/>
      <c r="G24" s="12"/>
      <c r="H24" s="12"/>
      <c r="I24" s="12"/>
    </row>
    <row r="25" spans="8:8" s="5" ht="40.0" customFormat="1" customHeight="1">
      <c r="A25" s="12" t="s">
        <v>34</v>
      </c>
      <c r="B25" s="12" t="s">
        <v>35</v>
      </c>
      <c r="C25" s="12"/>
      <c r="D25" s="12"/>
      <c r="E25" s="12"/>
      <c r="F25" s="12" t="s">
        <v>36</v>
      </c>
      <c r="G25" s="12"/>
      <c r="H25" s="12"/>
      <c r="I25" s="12"/>
    </row>
    <row r="26" spans="8:8" s="8" ht="40.0" customFormat="1" customHeight="1">
      <c r="A26" s="9">
        <f>B26/F26</f>
        <v>357.06994039049897</v>
      </c>
      <c r="B26" s="10">
        <f>'[3]Sheet1'!$C$21+'[3]Sheet1'!$X$21+'[3]Sheet1'!$Y$21</f>
        <v>1.6047615796E8</v>
      </c>
      <c r="C26" s="10"/>
      <c r="D26" s="10"/>
      <c r="E26" s="10"/>
      <c r="F26" s="10">
        <f>F41</f>
        <v>449425.0</v>
      </c>
      <c r="G26" s="10"/>
      <c r="H26" s="10"/>
      <c r="I26" s="10"/>
    </row>
    <row r="27" spans="8:8" s="5" ht="40.0" customFormat="1" customHeight="1">
      <c r="A27" s="12" t="s">
        <v>37</v>
      </c>
      <c r="B27" s="12" t="s">
        <v>38</v>
      </c>
      <c r="C27" s="12"/>
      <c r="D27" s="12"/>
      <c r="E27" s="12"/>
      <c r="F27" s="12" t="s">
        <v>39</v>
      </c>
      <c r="G27" s="12"/>
      <c r="H27" s="12"/>
      <c r="I27" s="12"/>
    </row>
    <row r="28" spans="8:8" s="8" ht="40.0" customFormat="1" customHeight="1">
      <c r="A28" s="9">
        <f>B28/F28</f>
        <v>375.74145002145</v>
      </c>
      <c r="B28" s="10">
        <f>'[2]Sheet1'!$C$3</f>
        <v>1.8918431712E8</v>
      </c>
      <c r="C28" s="10"/>
      <c r="D28" s="10"/>
      <c r="E28" s="10"/>
      <c r="F28" s="10">
        <f>F43</f>
        <v>503496.0</v>
      </c>
      <c r="G28" s="10"/>
      <c r="H28" s="10"/>
      <c r="I28" s="10"/>
    </row>
    <row r="29" spans="8:8" s="5" ht="20.0" customFormat="1" customHeight="1">
      <c r="A29" s="12" t="s">
        <v>40</v>
      </c>
      <c r="B29" s="12"/>
      <c r="C29" s="12"/>
      <c r="D29" s="12"/>
      <c r="E29" s="12"/>
      <c r="F29" s="12"/>
      <c r="G29" s="12"/>
      <c r="H29" s="12"/>
      <c r="I29" s="12"/>
    </row>
    <row r="30" spans="8:8" s="5" ht="40.0" customFormat="1" customHeight="1">
      <c r="A30" s="12" t="s">
        <v>41</v>
      </c>
      <c r="B30" s="12" t="s">
        <v>42</v>
      </c>
      <c r="C30" s="12"/>
      <c r="D30" s="12"/>
      <c r="E30" s="12"/>
      <c r="F30" s="12" t="s">
        <v>43</v>
      </c>
      <c r="G30" s="12"/>
      <c r="H30" s="12"/>
      <c r="I30" s="12"/>
    </row>
    <row r="31" spans="8:8" s="8" ht="40.0" customFormat="1" customHeight="1">
      <c r="A31" s="10">
        <f>B31/F31</f>
        <v>13440.68676326774</v>
      </c>
      <c r="B31" s="10">
        <f>'[3]Sheet1'!$C$5+'[3]Sheet1'!$D$5+'[3]Sheet1'!$X$5+'[3]Sheet1'!$Y$5</f>
        <v>2.2540031702E8</v>
      </c>
      <c r="C31" s="10"/>
      <c r="D31" s="10"/>
      <c r="E31" s="10"/>
      <c r="F31" s="10">
        <f>I41</f>
        <v>16770.0</v>
      </c>
      <c r="G31" s="10"/>
      <c r="H31" s="10"/>
      <c r="I31" s="10"/>
    </row>
    <row r="32" spans="8:8" s="5" ht="40.0" customFormat="1" customHeight="1">
      <c r="A32" s="12" t="s">
        <v>44</v>
      </c>
      <c r="B32" s="12" t="s">
        <v>45</v>
      </c>
      <c r="C32" s="12"/>
      <c r="D32" s="12"/>
      <c r="E32" s="12"/>
      <c r="F32" s="12" t="s">
        <v>46</v>
      </c>
      <c r="G32" s="12"/>
      <c r="H32" s="12"/>
      <c r="I32" s="12"/>
    </row>
    <row r="33" spans="8:8" s="8" ht="40.0" customFormat="1" customHeight="1">
      <c r="A33" s="10">
        <f>B33/F33</f>
        <v>12500.60390571504</v>
      </c>
      <c r="B33" s="10">
        <f>'[2]Sheet1'!$C$17</f>
        <v>2.3732396515E8</v>
      </c>
      <c r="C33" s="10"/>
      <c r="D33" s="10"/>
      <c r="E33" s="10"/>
      <c r="F33" s="10">
        <f>I43</f>
        <v>18985.0</v>
      </c>
      <c r="G33" s="10"/>
      <c r="H33" s="10"/>
      <c r="I33" s="10"/>
    </row>
    <row r="34" spans="8:8" s="5" ht="20.0" customFormat="1" customHeight="1">
      <c r="A34" s="12" t="s">
        <v>47</v>
      </c>
      <c r="B34" s="12"/>
      <c r="C34" s="12"/>
      <c r="D34" s="12"/>
      <c r="E34" s="12"/>
      <c r="F34" s="12"/>
      <c r="G34" s="12"/>
      <c r="H34" s="12"/>
      <c r="I34" s="12"/>
    </row>
    <row r="35" spans="8:8" s="5" ht="40.0" customFormat="1" customHeight="1">
      <c r="A35" s="12" t="s">
        <v>48</v>
      </c>
      <c r="B35" s="12" t="s">
        <v>42</v>
      </c>
      <c r="C35" s="12"/>
      <c r="D35" s="12"/>
      <c r="E35" s="12"/>
      <c r="F35" s="12" t="s">
        <v>49</v>
      </c>
      <c r="G35" s="12"/>
      <c r="H35" s="12"/>
      <c r="I35" s="12"/>
    </row>
    <row r="36" spans="8:8" s="8" ht="40.0" customFormat="1" customHeight="1">
      <c r="A36" s="9">
        <f>B36/F36</f>
        <v>0.5554605017866384</v>
      </c>
      <c r="B36" s="10">
        <f>B31</f>
        <v>2.2540031702E8</v>
      </c>
      <c r="C36" s="10"/>
      <c r="D36" s="10"/>
      <c r="E36" s="10"/>
      <c r="F36" s="10">
        <f>B6</f>
        <v>4.0579E8</v>
      </c>
      <c r="G36" s="10"/>
      <c r="H36" s="10"/>
      <c r="I36" s="10"/>
    </row>
    <row r="37" spans="8:8" s="5" ht="40.0" customFormat="1" customHeight="1">
      <c r="A37" s="12" t="s">
        <v>50</v>
      </c>
      <c r="B37" s="12" t="s">
        <v>51</v>
      </c>
      <c r="C37" s="12"/>
      <c r="D37" s="12"/>
      <c r="E37" s="12"/>
      <c r="F37" s="12" t="s">
        <v>52</v>
      </c>
      <c r="G37" s="12"/>
      <c r="H37" s="12"/>
      <c r="I37" s="12"/>
    </row>
    <row r="38" spans="8:8" s="8" ht="40.0" customFormat="1" customHeight="1">
      <c r="A38" s="9">
        <f>B38/F38</f>
        <v>0.2268326802897081</v>
      </c>
      <c r="B38" s="10">
        <f>B33</f>
        <v>2.3732396515E8</v>
      </c>
      <c r="C38" s="10"/>
      <c r="D38" s="10"/>
      <c r="E38" s="10"/>
      <c r="F38" s="10">
        <f>B8</f>
        <v>1.04625120528E9</v>
      </c>
      <c r="G38" s="10"/>
      <c r="H38" s="10"/>
      <c r="I38" s="10"/>
    </row>
    <row r="39" spans="8:8" s="5" ht="20.0" customFormat="1" customHeight="1">
      <c r="A39" s="12" t="s">
        <v>53</v>
      </c>
      <c r="B39" s="12"/>
      <c r="C39" s="12"/>
      <c r="D39" s="12"/>
      <c r="E39" s="12"/>
      <c r="F39" s="12"/>
      <c r="G39" s="12"/>
      <c r="H39" s="12"/>
      <c r="I39" s="12"/>
    </row>
    <row r="40" spans="8:8" s="5" ht="40.0" customFormat="1" customHeight="1">
      <c r="A40" s="12" t="s">
        <v>54</v>
      </c>
      <c r="B40" s="12" t="s">
        <v>55</v>
      </c>
      <c r="C40" s="12"/>
      <c r="D40" s="12"/>
      <c r="E40" s="12"/>
      <c r="F40" s="12" t="s">
        <v>56</v>
      </c>
      <c r="G40" s="12"/>
      <c r="H40" s="12"/>
      <c r="I40" s="12" t="s">
        <v>57</v>
      </c>
    </row>
    <row r="41" spans="8:8" s="8" ht="40.0" customFormat="1" customHeight="1">
      <c r="A41" s="9">
        <f>B41/(F41+I41)</f>
        <v>0.03597207177254153</v>
      </c>
      <c r="B41" s="10">
        <f>I41</f>
        <v>16770.0</v>
      </c>
      <c r="C41" s="10"/>
      <c r="D41" s="10"/>
      <c r="E41" s="10"/>
      <c r="F41" s="10">
        <f>298657+53485+97283</f>
        <v>449425.0</v>
      </c>
      <c r="G41" s="10"/>
      <c r="H41" s="10"/>
      <c r="I41" s="10">
        <f>11960+2762+2048</f>
        <v>16770.0</v>
      </c>
    </row>
    <row r="42" spans="8:8" s="5" ht="40.0" customFormat="1" customHeight="1">
      <c r="A42" s="12" t="s">
        <v>58</v>
      </c>
      <c r="B42" s="12" t="s">
        <v>59</v>
      </c>
      <c r="C42" s="12"/>
      <c r="D42" s="12"/>
      <c r="E42" s="12"/>
      <c r="F42" s="12" t="s">
        <v>60</v>
      </c>
      <c r="G42" s="12"/>
      <c r="H42" s="12"/>
      <c r="I42" s="12" t="s">
        <v>61</v>
      </c>
    </row>
    <row r="43" spans="8:8" s="8" ht="40.0" customFormat="1" customHeight="1">
      <c r="A43" s="9">
        <f>B43/(F43+I43)</f>
        <v>0.03633624954783045</v>
      </c>
      <c r="B43" s="10">
        <f>I43</f>
        <v>18985.0</v>
      </c>
      <c r="C43" s="10"/>
      <c r="D43" s="10"/>
      <c r="E43" s="10"/>
      <c r="F43" s="10">
        <f>318040+73518+111938</f>
        <v>503496.0</v>
      </c>
      <c r="G43" s="10"/>
      <c r="H43" s="10"/>
      <c r="I43" s="10">
        <f>13184+3205+2596</f>
        <v>18985.0</v>
      </c>
    </row>
  </sheetData>
  <mergeCells count="87">
    <mergeCell ref="A1:I1"/>
    <mergeCell ref="A2:I2"/>
    <mergeCell ref="A3:I3"/>
    <mergeCell ref="A4:I4"/>
    <mergeCell ref="D13:F13"/>
    <mergeCell ref="H17:I17"/>
    <mergeCell ref="C18:D18"/>
    <mergeCell ref="B5:C5"/>
    <mergeCell ref="H6:I6"/>
    <mergeCell ref="D7:F7"/>
    <mergeCell ref="D6:F6"/>
    <mergeCell ref="B8:C8"/>
    <mergeCell ref="D8:F8"/>
    <mergeCell ref="H8:I8"/>
    <mergeCell ref="A9:I9"/>
    <mergeCell ref="F32:I32"/>
    <mergeCell ref="B38:E38"/>
    <mergeCell ref="F40:H40"/>
    <mergeCell ref="F21:I21"/>
    <mergeCell ref="C16:D16"/>
    <mergeCell ref="B20:E20"/>
    <mergeCell ref="C17:D17"/>
    <mergeCell ref="E18:F18"/>
    <mergeCell ref="B22:E22"/>
    <mergeCell ref="H5:I5"/>
    <mergeCell ref="B10:C10"/>
    <mergeCell ref="D11:F11"/>
    <mergeCell ref="D10:F10"/>
    <mergeCell ref="H15:I15"/>
    <mergeCell ref="A19:I19"/>
    <mergeCell ref="F20:I20"/>
    <mergeCell ref="B28:E28"/>
    <mergeCell ref="F23:I23"/>
    <mergeCell ref="B25:E25"/>
    <mergeCell ref="B23:E23"/>
    <mergeCell ref="F26:I26"/>
    <mergeCell ref="F27:I27"/>
    <mergeCell ref="H12:I12"/>
    <mergeCell ref="B7:C7"/>
    <mergeCell ref="H10:I10"/>
    <mergeCell ref="D12:F12"/>
    <mergeCell ref="B13:C13"/>
    <mergeCell ref="H13:I13"/>
    <mergeCell ref="A14:I14"/>
    <mergeCell ref="B11:C11"/>
    <mergeCell ref="H7:I7"/>
    <mergeCell ref="D5:F5"/>
    <mergeCell ref="B6:C6"/>
    <mergeCell ref="E15:F15"/>
    <mergeCell ref="H11:I11"/>
    <mergeCell ref="E16:F16"/>
    <mergeCell ref="H18:I18"/>
    <mergeCell ref="B26:E26"/>
    <mergeCell ref="A24:I24"/>
    <mergeCell ref="B12:C12"/>
    <mergeCell ref="H16:I16"/>
    <mergeCell ref="E17:F17"/>
    <mergeCell ref="F35:I35"/>
    <mergeCell ref="B41:E41"/>
    <mergeCell ref="F43:H43"/>
    <mergeCell ref="F22:I22"/>
    <mergeCell ref="B31:E31"/>
    <mergeCell ref="A29:I29"/>
    <mergeCell ref="B43:E43"/>
    <mergeCell ref="F38:I38"/>
    <mergeCell ref="B36:E36"/>
    <mergeCell ref="B40:E40"/>
    <mergeCell ref="F41:H41"/>
    <mergeCell ref="F42:H42"/>
    <mergeCell ref="C15:D15"/>
    <mergeCell ref="F25:I25"/>
    <mergeCell ref="B21:E21"/>
    <mergeCell ref="F33:I33"/>
    <mergeCell ref="B30:E30"/>
    <mergeCell ref="F28:I28"/>
    <mergeCell ref="B32:E32"/>
    <mergeCell ref="F30:I30"/>
    <mergeCell ref="F31:I31"/>
    <mergeCell ref="A34:I34"/>
    <mergeCell ref="B27:E27"/>
    <mergeCell ref="F36:I36"/>
    <mergeCell ref="B37:E37"/>
    <mergeCell ref="A39:I39"/>
    <mergeCell ref="B33:E33"/>
    <mergeCell ref="B42:E42"/>
    <mergeCell ref="F37:I37"/>
    <mergeCell ref="B35:E35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佳</cp:lastModifiedBy>
  <dcterms:created xsi:type="dcterms:W3CDTF">2019-08-08T16:54:00Z</dcterms:created>
  <dcterms:modified xsi:type="dcterms:W3CDTF">2019-08-13T09:52:15Z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