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2"/>
  </bookViews>
  <sheets>
    <sheet name="封皮" sheetId="1" r:id="rId1"/>
    <sheet name="公开1" sheetId="4" r:id="rId2"/>
    <sheet name="公开2" sheetId="5" r:id="rId3"/>
    <sheet name="公开3" sheetId="6" r:id="rId4"/>
    <sheet name="公开4" sheetId="8" r:id="rId5"/>
    <sheet name="公开5" sheetId="9" r:id="rId6"/>
    <sheet name="公开6" sheetId="14" r:id="rId7"/>
    <sheet name="公开7" sheetId="11" r:id="rId8"/>
    <sheet name="公开8" sheetId="12" r:id="rId9"/>
    <sheet name="公开9" sheetId="15" r:id="rId10"/>
    <sheet name="公开表10" sheetId="19" r:id="rId11"/>
    <sheet name="公开11" sheetId="16" r:id="rId12"/>
    <sheet name="公开12" sheetId="17" r:id="rId13"/>
  </sheets>
  <definedNames>
    <definedName name="_xlnm.Print_Area" localSheetId="1">公开1!$A$1:$F$34</definedName>
    <definedName name="_xlnm.Print_Area" localSheetId="3">公开3!$A$1:$M$219</definedName>
    <definedName name="_xlnm.Print_Area" localSheetId="4">公开4!$A$1:$F$34</definedName>
    <definedName name="_xlnm.Print_Area" localSheetId="5">公开5!$A$1:$P$142</definedName>
    <definedName name="_xlnm.Print_Area" localSheetId="6">公开6!$A$1:$BI$134</definedName>
    <definedName name="_xlnm.Print_Area" localSheetId="7">公开7!$A$1:$P$5</definedName>
    <definedName name="_xlnm.Print_Area" localSheetId="8">公开8!$A$1:$B$10</definedName>
    <definedName name="_xlnm.Print_Titles" localSheetId="1">公开1!$1:$5</definedName>
    <definedName name="_xlnm.Print_Titles" localSheetId="3">公开3!$1:$8</definedName>
    <definedName name="_xlnm.Print_Titles" localSheetId="4">公开4!$1:$5</definedName>
    <definedName name="_xlnm.Print_Titles" localSheetId="5">公开5!$1:$5</definedName>
    <definedName name="_xlnm.Print_Titles" localSheetId="6">公开6!$1:$7</definedName>
    <definedName name="_xlnm.Print_Titles" localSheetId="7">公开7!$1:$5</definedName>
    <definedName name="_xlnm.Print_Titles" localSheetId="8">公开8!$1:$4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<sst xmlns="http://schemas.openxmlformats.org/spreadsheetml/2006/main" count="1983" uniqueCount="731">
  <si>
    <t>2018年辽东湾新区（本级）部门预算和
“三公”经费预算公开表</t>
  </si>
  <si>
    <t>2018年度部门收入支出预算总表</t>
  </si>
  <si>
    <t>公开01表</t>
  </si>
  <si>
    <t>编制单位：</t>
  </si>
  <si>
    <t>金额单位：万元</t>
  </si>
  <si>
    <t>收          入</t>
  </si>
  <si>
    <t>支       出</t>
  </si>
  <si>
    <t>项          目</t>
  </si>
  <si>
    <t>金额</t>
  </si>
  <si>
    <t>项目(按经济分类)</t>
  </si>
  <si>
    <t>项目（按功能分类）</t>
  </si>
  <si>
    <t>一、财政拨款</t>
  </si>
  <si>
    <t>一、工资福利支出</t>
  </si>
  <si>
    <t>一般公共服务支出</t>
  </si>
  <si>
    <t>二、非税收入</t>
  </si>
  <si>
    <t xml:space="preserve">    基本工资</t>
  </si>
  <si>
    <t>外交支出</t>
  </si>
  <si>
    <t xml:space="preserve">    1、纳入预算管理的政府性基金收入</t>
  </si>
  <si>
    <t xml:space="preserve">    津贴补贴</t>
  </si>
  <si>
    <t>涉密项目支出</t>
  </si>
  <si>
    <t xml:space="preserve">    2、专项收入</t>
  </si>
  <si>
    <t xml:space="preserve">    奖金</t>
  </si>
  <si>
    <t xml:space="preserve">    3、纳入预算管理的行政事业性收费收入</t>
  </si>
  <si>
    <t xml:space="preserve">    绩效工资</t>
  </si>
  <si>
    <t>教育支出</t>
  </si>
  <si>
    <t xml:space="preserve">    4、纳入专户管理的行政事业性收费收入</t>
  </si>
  <si>
    <t xml:space="preserve">        社会保险缴费</t>
  </si>
  <si>
    <t>科学技术支出</t>
  </si>
  <si>
    <t xml:space="preserve">    5、罚没收入</t>
  </si>
  <si>
    <t xml:space="preserve">        住房公积金</t>
  </si>
  <si>
    <t>文化体育与传媒支出</t>
  </si>
  <si>
    <t xml:space="preserve">    6、其他非税收入</t>
  </si>
  <si>
    <t xml:space="preserve">    其他工资福利支出</t>
  </si>
  <si>
    <t>社会保障和就业支出</t>
  </si>
  <si>
    <t>二、商品和服务支出</t>
  </si>
  <si>
    <t>社会保险基金支出</t>
  </si>
  <si>
    <t xml:space="preserve">    办公经费</t>
  </si>
  <si>
    <t>医疗卫生与计划生育支出</t>
  </si>
  <si>
    <t xml:space="preserve">    咨询费 </t>
  </si>
  <si>
    <t>节能环保支出</t>
  </si>
  <si>
    <t xml:space="preserve">    维修（护）费</t>
  </si>
  <si>
    <t>城乡社区支出</t>
  </si>
  <si>
    <t xml:space="preserve">    会议费</t>
  </si>
  <si>
    <t>农林水支出</t>
  </si>
  <si>
    <t xml:space="preserve">    培训费</t>
  </si>
  <si>
    <t>交通运输支出</t>
  </si>
  <si>
    <t xml:space="preserve">    公务接待费</t>
  </si>
  <si>
    <t>资源勘探信息等支出</t>
  </si>
  <si>
    <t xml:space="preserve">    专用材料费</t>
  </si>
  <si>
    <t>商业服务业等支出</t>
  </si>
  <si>
    <t xml:space="preserve">    劳务费</t>
  </si>
  <si>
    <t>金融支出</t>
  </si>
  <si>
    <t xml:space="preserve">    委托业务费</t>
  </si>
  <si>
    <t>援助其他地区支出</t>
  </si>
  <si>
    <t xml:space="preserve">    公务用车运行维护费</t>
  </si>
  <si>
    <t>国土海洋气象等支出</t>
  </si>
  <si>
    <t xml:space="preserve">    其他商品和服务支出</t>
  </si>
  <si>
    <t>住房保障支出</t>
  </si>
  <si>
    <t>三、对个人和家庭的补助</t>
  </si>
  <si>
    <t>粮油物资储备支出</t>
  </si>
  <si>
    <t>四、债务利息及费用支出</t>
  </si>
  <si>
    <t>国有资本经营预算支出</t>
  </si>
  <si>
    <t>五、资本性支出</t>
  </si>
  <si>
    <t>预备费</t>
  </si>
  <si>
    <t>六、对企业补助</t>
  </si>
  <si>
    <t>其他支出</t>
  </si>
  <si>
    <t>七、对社会保障基金补助</t>
  </si>
  <si>
    <t>转移性支出</t>
  </si>
  <si>
    <t>八、其他支出</t>
  </si>
  <si>
    <t>债务还本支出</t>
  </si>
  <si>
    <t>债务付息支出</t>
  </si>
  <si>
    <t>债务发行费用支出</t>
  </si>
  <si>
    <t>本 年 收 入 合 计</t>
  </si>
  <si>
    <t>本 年 支 出 合 计</t>
  </si>
  <si>
    <t>2018年度部门收入预算表</t>
  </si>
  <si>
    <t>公开02表</t>
  </si>
  <si>
    <t>科目编码</t>
  </si>
  <si>
    <t>功能科目项名称</t>
  </si>
  <si>
    <t>本年收入合计</t>
  </si>
  <si>
    <t>财政拨款收入</t>
  </si>
  <si>
    <t>非税收入</t>
  </si>
  <si>
    <t>上级补助收入</t>
  </si>
  <si>
    <t>下级上解收入</t>
  </si>
  <si>
    <t>类</t>
  </si>
  <si>
    <t>款</t>
  </si>
  <si>
    <t>项</t>
  </si>
  <si>
    <t>合计</t>
  </si>
  <si>
    <t>201</t>
  </si>
  <si>
    <t>03</t>
  </si>
  <si>
    <t xml:space="preserve">  政府办公厅（室）及相关机构事务</t>
  </si>
  <si>
    <t xml:space="preserve">  201</t>
  </si>
  <si>
    <t xml:space="preserve">  03</t>
  </si>
  <si>
    <t>01</t>
  </si>
  <si>
    <t xml:space="preserve">    行政运行（政府办公厅（室）及相关机构事务）</t>
  </si>
  <si>
    <t>02</t>
  </si>
  <si>
    <t xml:space="preserve">    一般行政管理事务（政府办公厅（室）及相关机构事务）</t>
  </si>
  <si>
    <t>06</t>
  </si>
  <si>
    <t xml:space="preserve">    政务公开审批</t>
  </si>
  <si>
    <t>08</t>
  </si>
  <si>
    <t xml:space="preserve">    信访事务</t>
  </si>
  <si>
    <t>50</t>
  </si>
  <si>
    <t xml:space="preserve">    事业运行（政府办公厅（室）及相关机构事务）</t>
  </si>
  <si>
    <t>04</t>
  </si>
  <si>
    <t xml:space="preserve">  发展与改革事务</t>
  </si>
  <si>
    <t xml:space="preserve">  04</t>
  </si>
  <si>
    <t xml:space="preserve">    行政运行（发展与改革事务）</t>
  </si>
  <si>
    <t xml:space="preserve">    一般行政管理事务（发展与改革事务）</t>
  </si>
  <si>
    <t xml:space="preserve">    事业运行（发展与改革事务）</t>
  </si>
  <si>
    <t>05</t>
  </si>
  <si>
    <t xml:space="preserve">  统计信息事务</t>
  </si>
  <si>
    <t xml:space="preserve">  05</t>
  </si>
  <si>
    <t>07</t>
  </si>
  <si>
    <t xml:space="preserve">    专项普查活动</t>
  </si>
  <si>
    <t xml:space="preserve">  财政事务</t>
  </si>
  <si>
    <t xml:space="preserve">  06</t>
  </si>
  <si>
    <t xml:space="preserve">    行政运行（财政事务）</t>
  </si>
  <si>
    <t xml:space="preserve">    一般行政管理事务（财政事务）</t>
  </si>
  <si>
    <t xml:space="preserve">    事业运行（财政事务）</t>
  </si>
  <si>
    <t xml:space="preserve">  审计事务</t>
  </si>
  <si>
    <t xml:space="preserve">  08</t>
  </si>
  <si>
    <t xml:space="preserve">    一般行政管理事务（审计事务）</t>
  </si>
  <si>
    <t xml:space="preserve">    审计业务</t>
  </si>
  <si>
    <t xml:space="preserve">    事业运行（审计事务）</t>
  </si>
  <si>
    <t>11</t>
  </si>
  <si>
    <t xml:space="preserve">  纪检监察事务</t>
  </si>
  <si>
    <t xml:space="preserve">  11</t>
  </si>
  <si>
    <t xml:space="preserve">    行政运行（纪检监察事务）</t>
  </si>
  <si>
    <t xml:space="preserve">    一般行政管理事务（纪检监察事务）</t>
  </si>
  <si>
    <t xml:space="preserve">    大案要案查处</t>
  </si>
  <si>
    <t xml:space="preserve">    事业运行（纪检监察事务）</t>
  </si>
  <si>
    <t>13</t>
  </si>
  <si>
    <t xml:space="preserve">  商贸事务</t>
  </si>
  <si>
    <t xml:space="preserve">  13</t>
  </si>
  <si>
    <t xml:space="preserve">    行政运行（商贸事务）</t>
  </si>
  <si>
    <t xml:space="preserve">    一般行政管理事务（商贸事务）</t>
  </si>
  <si>
    <t xml:space="preserve">    招商引资</t>
  </si>
  <si>
    <t xml:space="preserve">    事业运行（商贸事务）</t>
  </si>
  <si>
    <t>15</t>
  </si>
  <si>
    <t xml:space="preserve">  工商行政管理事务</t>
  </si>
  <si>
    <t xml:space="preserve">  15</t>
  </si>
  <si>
    <t xml:space="preserve">    行政运行（工商行政管理事务）</t>
  </si>
  <si>
    <t xml:space="preserve">    一般行政管理事务（工商行政管理事务）</t>
  </si>
  <si>
    <t xml:space="preserve">    机关服务（工商行政管理事务）</t>
  </si>
  <si>
    <t xml:space="preserve">    工商行政管理专项</t>
  </si>
  <si>
    <t xml:space="preserve">    执法办案专项</t>
  </si>
  <si>
    <t xml:space="preserve">    消费者权益保护</t>
  </si>
  <si>
    <t xml:space="preserve">    信息化建设（工商行政管理事务）</t>
  </si>
  <si>
    <t>23</t>
  </si>
  <si>
    <t xml:space="preserve">  民族事务</t>
  </si>
  <si>
    <t xml:space="preserve">  23</t>
  </si>
  <si>
    <t>99</t>
  </si>
  <si>
    <t xml:space="preserve">    其他民族事务支出</t>
  </si>
  <si>
    <t>24</t>
  </si>
  <si>
    <t xml:space="preserve">  宗教事务</t>
  </si>
  <si>
    <t xml:space="preserve">  24</t>
  </si>
  <si>
    <t xml:space="preserve">    一般行政管理事务（宗教事务）</t>
  </si>
  <si>
    <t>29</t>
  </si>
  <si>
    <t xml:space="preserve">  群众团体事务</t>
  </si>
  <si>
    <t xml:space="preserve">  29</t>
  </si>
  <si>
    <t xml:space="preserve">    一般行政管理事务（群众团体事务）</t>
  </si>
  <si>
    <t>31</t>
  </si>
  <si>
    <t xml:space="preserve">  党委办公厅（室）及相关机构事务</t>
  </si>
  <si>
    <t xml:space="preserve">  31</t>
  </si>
  <si>
    <t xml:space="preserve">    行政运行（党委办公厅（室）及相关机构事务）</t>
  </si>
  <si>
    <t xml:space="preserve">    一般行政管理事务（党委办公厅（室）及相关机构事务）</t>
  </si>
  <si>
    <t xml:space="preserve">    事业运行（党委办公厅（室）及相关机构事务）</t>
  </si>
  <si>
    <t>32</t>
  </si>
  <si>
    <t xml:space="preserve">  组织事务</t>
  </si>
  <si>
    <t xml:space="preserve">  32</t>
  </si>
  <si>
    <t xml:space="preserve">    行政运行（组织事务）</t>
  </si>
  <si>
    <t xml:space="preserve">    一般行政管理事务（组织事务）</t>
  </si>
  <si>
    <t xml:space="preserve">    事业运行（组织事务）</t>
  </si>
  <si>
    <t>33</t>
  </si>
  <si>
    <t xml:space="preserve">  宣传事务</t>
  </si>
  <si>
    <t xml:space="preserve">  33</t>
  </si>
  <si>
    <t xml:space="preserve">    行政运行（宣传事务）</t>
  </si>
  <si>
    <t xml:space="preserve">    一般行政管理事务（宣传事务）</t>
  </si>
  <si>
    <t xml:space="preserve">    事业运行（宣传事务）</t>
  </si>
  <si>
    <t>34</t>
  </si>
  <si>
    <t xml:space="preserve">  统战事务</t>
  </si>
  <si>
    <t xml:space="preserve">  34</t>
  </si>
  <si>
    <t xml:space="preserve">    行政运行（统战事务）</t>
  </si>
  <si>
    <t xml:space="preserve">    一般行政管理事务（统战事务）</t>
  </si>
  <si>
    <t xml:space="preserve">    事业运行（统战事务）</t>
  </si>
  <si>
    <t>205</t>
  </si>
  <si>
    <t xml:space="preserve">  进修及培训</t>
  </si>
  <si>
    <t xml:space="preserve">  205</t>
  </si>
  <si>
    <t xml:space="preserve">    培训支出</t>
  </si>
  <si>
    <t xml:space="preserve">  文化</t>
  </si>
  <si>
    <t xml:space="preserve">  207</t>
  </si>
  <si>
    <t xml:space="preserve">  01</t>
  </si>
  <si>
    <t xml:space="preserve">    文化活动</t>
  </si>
  <si>
    <t>09</t>
  </si>
  <si>
    <t xml:space="preserve">    群众文化</t>
  </si>
  <si>
    <t xml:space="preserve">  体育</t>
  </si>
  <si>
    <t xml:space="preserve">    体育竞赛</t>
  </si>
  <si>
    <t xml:space="preserve">    群众体育</t>
  </si>
  <si>
    <t>208</t>
  </si>
  <si>
    <t xml:space="preserve">  民政管理事务</t>
  </si>
  <si>
    <t xml:space="preserve">  208</t>
  </si>
  <si>
    <t xml:space="preserve">  02</t>
  </si>
  <si>
    <t xml:space="preserve">    行政运行（民政管理事务）</t>
  </si>
  <si>
    <t xml:space="preserve">    拥军优属</t>
  </si>
  <si>
    <t xml:space="preserve">    行政区划和地名管理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</si>
  <si>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</si>
  <si>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</si>
  <si>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</si>
  <si>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</si>
  <si>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未归口管理的行政单位离退休</t>
  </si>
  <si>
    <t xml:space="preserve">    机关事业单位基本养老保险缴费支出</t>
  </si>
  <si>
    <t xml:space="preserve">  抚恤</t>
  </si>
  <si>
    <t xml:space="preserve">    义务兵优待</t>
  </si>
  <si>
    <t>10</t>
  </si>
  <si>
    <t xml:space="preserve">  社会福利</t>
  </si>
  <si>
    <t xml:space="preserve">  10</t>
  </si>
  <si>
    <t xml:space="preserve">    儿童福利</t>
  </si>
  <si>
    <t xml:space="preserve">    其他社会福利支出</t>
  </si>
  <si>
    <t xml:space="preserve">  残疾人事业</t>
  </si>
  <si>
    <t xml:space="preserve">    一般行政管理事务（残疾人事业）</t>
  </si>
  <si>
    <t xml:space="preserve">    其他残疾人事业支出</t>
  </si>
  <si>
    <t>16</t>
  </si>
  <si>
    <t xml:space="preserve">  红十字事业</t>
  </si>
  <si>
    <t xml:space="preserve">  16</t>
  </si>
  <si>
    <t xml:space="preserve">    一般行政管理事务（红十字事业）</t>
  </si>
  <si>
    <t>19</t>
  </si>
  <si>
    <t xml:space="preserve">  最低生活保障</t>
  </si>
  <si>
    <t xml:space="preserve">  19</t>
  </si>
  <si>
    <t xml:space="preserve">    城市最低生活保障金支出</t>
  </si>
  <si>
    <t>20</t>
  </si>
  <si>
    <t xml:space="preserve">  临时救助</t>
  </si>
  <si>
    <t xml:space="preserve">  20</t>
  </si>
  <si>
    <t xml:space="preserve">    临时救助支出</t>
  </si>
  <si>
    <t xml:space="preserve">  其他社会保障和就业支出</t>
  </si>
  <si>
    <t xml:space="preserve">  99</t>
  </si>
  <si>
    <t xml:space="preserve">    其他社会保障和就业支出</t>
  </si>
  <si>
    <t>210</t>
  </si>
  <si>
    <t xml:space="preserve">  医疗卫生与计划生育管理事务</t>
  </si>
  <si>
    <t xml:space="preserve">  210</t>
  </si>
  <si>
    <t xml:space="preserve">    其他医疗卫生与计划生育管理事务支出</t>
  </si>
  <si>
    <t xml:space="preserve">  基层医疗卫生机构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</si>
  <si>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</si>
  <si>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</si>
  <si>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</si>
  <si>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</si>
  <si>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</si>
  <si>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</si>
  <si>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</si>
  <si>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食品和药品监督管理事务</t>
  </si>
  <si>
    <t xml:space="preserve">    行政运行（食品和药品监督管理事务）</t>
  </si>
  <si>
    <t xml:space="preserve">    一般行政管理事务（食品和药品监督管理事务）</t>
  </si>
  <si>
    <t xml:space="preserve">    医疗器械事务</t>
  </si>
  <si>
    <t xml:space="preserve">    食品安全事务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</si>
  <si>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</si>
  <si>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</si>
  <si>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</si>
  <si>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</si>
  <si>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</si>
  <si>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其他医疗卫生与计划生育支出</t>
  </si>
  <si>
    <t xml:space="preserve">    其他医疗卫生与计划生育支出</t>
  </si>
  <si>
    <t>211</t>
  </si>
  <si>
    <t xml:space="preserve">  环境保护管理事务</t>
  </si>
  <si>
    <t xml:space="preserve">  211</t>
  </si>
  <si>
    <t xml:space="preserve">    一般行政管理事务（环境保护管理事务）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</si>
  <si>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</si>
  <si>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</si>
  <si>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</si>
  <si>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</si>
  <si>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</si>
  <si>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</si>
  <si>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</si>
  <si>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</si>
  <si>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</si>
  <si>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</si>
  <si>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>212</t>
  </si>
  <si>
    <t xml:space="preserve">  城乡社区管理事务</t>
  </si>
  <si>
    <t xml:space="preserve">  212</t>
  </si>
  <si>
    <t xml:space="preserve">    行政运行（城乡社区管理事务）</t>
  </si>
  <si>
    <t xml:space="preserve">    一般行政管理事务（城乡社区管理事务）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</si>
  <si>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</si>
  <si>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</si>
  <si>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</si>
  <si>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</si>
  <si>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</si>
  <si>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</si>
  <si>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</si>
  <si>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</si>
  <si>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</si>
  <si>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其他城乡社区支出</t>
  </si>
  <si>
    <t>213</t>
  </si>
  <si>
    <t xml:space="preserve">  农业</t>
  </si>
  <si>
    <t xml:space="preserve">  213</t>
  </si>
  <si>
    <t xml:space="preserve">    事业运行（农业）</t>
  </si>
  <si>
    <t xml:space="preserve">    病虫害控制</t>
  </si>
  <si>
    <t xml:space="preserve">    执法监管</t>
  </si>
  <si>
    <t xml:space="preserve">  水利</t>
  </si>
  <si>
    <t xml:space="preserve">    一般行政管理事务（水利）</t>
  </si>
  <si>
    <t xml:space="preserve">    水土保持（水利）</t>
  </si>
  <si>
    <t>14</t>
  </si>
  <si>
    <t xml:space="preserve">    防汛</t>
  </si>
  <si>
    <t xml:space="preserve">  普惠金融发展支出</t>
  </si>
  <si>
    <t xml:space="preserve">    农业保险保费补贴</t>
  </si>
  <si>
    <t>214</t>
  </si>
  <si>
    <t xml:space="preserve">  公路水路运输</t>
  </si>
  <si>
    <t xml:space="preserve">  214</t>
  </si>
  <si>
    <t xml:space="preserve">    一般行政管理事务（公路水路运输）</t>
  </si>
  <si>
    <t xml:space="preserve">    交通运输信息化建设</t>
  </si>
  <si>
    <t>215</t>
  </si>
  <si>
    <t xml:space="preserve">  安全生产监管</t>
  </si>
  <si>
    <t xml:space="preserve">  215</t>
  </si>
  <si>
    <t xml:space="preserve">    行政运行（安全生产监管）</t>
  </si>
  <si>
    <t xml:space="preserve">    一般行政管理事务（安全生产监管）</t>
  </si>
  <si>
    <t xml:space="preserve">    安全监管监察专项</t>
  </si>
  <si>
    <t xml:space="preserve">    应急救援支出</t>
  </si>
  <si>
    <t xml:space="preserve">    其他安全生产监管支出</t>
  </si>
  <si>
    <t>216</t>
  </si>
  <si>
    <t xml:space="preserve">  旅游业管理与服务支出</t>
  </si>
  <si>
    <t xml:space="preserve">  216</t>
  </si>
  <si>
    <t xml:space="preserve">    旅游宣传</t>
  </si>
  <si>
    <t>220</t>
  </si>
  <si>
    <t xml:space="preserve">  国土资源事务</t>
  </si>
  <si>
    <t xml:space="preserve">  220</t>
  </si>
  <si>
    <t xml:space="preserve">    一般行政管理事务（国土资源事务）</t>
  </si>
  <si>
    <t xml:space="preserve">    国土资源规划及管理</t>
  </si>
  <si>
    <t xml:space="preserve">    土地资源调查</t>
  </si>
  <si>
    <t xml:space="preserve">    土地资源利用与保护</t>
  </si>
  <si>
    <t xml:space="preserve">  海洋管理事务</t>
  </si>
  <si>
    <t xml:space="preserve">    一般行政管理事务（海洋管理事务）</t>
  </si>
  <si>
    <t xml:space="preserve">    海洋环境保护与监测</t>
  </si>
  <si>
    <t xml:space="preserve">    事业运行（海洋管理事务）</t>
  </si>
  <si>
    <t>221</t>
  </si>
  <si>
    <t xml:space="preserve">  保障性安居工程支出</t>
  </si>
  <si>
    <t xml:space="preserve">  221</t>
  </si>
  <si>
    <t xml:space="preserve">    棚户区改造</t>
  </si>
  <si>
    <t xml:space="preserve">  住房改革支出</t>
  </si>
  <si>
    <t xml:space="preserve">    住房公积金</t>
  </si>
  <si>
    <t>229</t>
  </si>
  <si>
    <t xml:space="preserve">  其他支出</t>
  </si>
  <si>
    <t xml:space="preserve">  229</t>
  </si>
  <si>
    <t xml:space="preserve">    其他支出</t>
  </si>
  <si>
    <t>2018年度部门支出预算表</t>
  </si>
  <si>
    <t>公开03表</t>
  </si>
  <si>
    <t>科目名称</t>
  </si>
  <si>
    <t>本年支出合计</t>
  </si>
  <si>
    <t>工资福利支出</t>
  </si>
  <si>
    <t>商品和服务支出</t>
  </si>
  <si>
    <t>对个人和家庭的补助</t>
  </si>
  <si>
    <t>债务利息及费用支出</t>
  </si>
  <si>
    <t>资本性支出</t>
  </si>
  <si>
    <t>对企业补助</t>
  </si>
  <si>
    <t>对社会保障基金补助</t>
  </si>
  <si>
    <t>行政运行（政府办公厅（室）及相关机构事务）</t>
  </si>
  <si>
    <t>一般行政管理事务（政府办公厅（室）及相关机构事务）</t>
  </si>
  <si>
    <t>政务公开审批</t>
  </si>
  <si>
    <t>信访事务</t>
  </si>
  <si>
    <t>事业运行（政府办公厅（室）及相关机构事务）</t>
  </si>
  <si>
    <t>行政运行（发展与改革事务）</t>
  </si>
  <si>
    <t>一般行政管理事务（发展与改革事务）</t>
  </si>
  <si>
    <t>事业运行（发展与改革事务）</t>
  </si>
  <si>
    <t>专项普查活动</t>
  </si>
  <si>
    <t>行政运行（财政事务）</t>
  </si>
  <si>
    <t>一般行政管理事务（财政事务）</t>
  </si>
  <si>
    <t>事业运行（财政事务）</t>
  </si>
  <si>
    <t>一般行政管理事务（审计事务）</t>
  </si>
  <si>
    <t>审计业务</t>
  </si>
  <si>
    <t>事业运行（审计事务）</t>
  </si>
  <si>
    <t>行政运行（纪检监察事务）</t>
  </si>
  <si>
    <t>一般行政管理事务（纪检监察事务）</t>
  </si>
  <si>
    <t>大案要案查处</t>
  </si>
  <si>
    <t>事业运行（纪检监察事务）</t>
  </si>
  <si>
    <t>行政运行（商贸事务）</t>
  </si>
  <si>
    <t>一般行政管理事务（商贸事务）</t>
  </si>
  <si>
    <t>招商引资</t>
  </si>
  <si>
    <t>事业运行（商贸事务）</t>
  </si>
  <si>
    <t>行政运行（工商行政管理事务）</t>
  </si>
  <si>
    <t>一般行政管理事务（工商行政管理事务）</t>
  </si>
  <si>
    <t>机关服务（工商行政管理事务）</t>
  </si>
  <si>
    <t>工商行政管理专项</t>
  </si>
  <si>
    <t>执法办案专项</t>
  </si>
  <si>
    <t>消费者权益保护</t>
  </si>
  <si>
    <t>信息化建设（工商行政管理事务）</t>
  </si>
  <si>
    <t>其他民族事务支出</t>
  </si>
  <si>
    <t>一般行政管理事务（宗教事务）</t>
  </si>
  <si>
    <t>一般行政管理事务（群众团体事务）</t>
  </si>
  <si>
    <t>行政运行（党委办公厅（室）及相关机构事务）</t>
  </si>
  <si>
    <t>一般行政管理事务（党委办公厅（室）及相关机构事务）</t>
  </si>
  <si>
    <t>事业运行（党委办公厅（室）及相关机构事务）</t>
  </si>
  <si>
    <t>行政运行（组织事务）</t>
  </si>
  <si>
    <t>一般行政管理事务（组织事务）</t>
  </si>
  <si>
    <t>事业运行（组织事务）</t>
  </si>
  <si>
    <t>行政运行（宣传事务）</t>
  </si>
  <si>
    <t>一般行政管理事务（宣传事务）</t>
  </si>
  <si>
    <t>事业运行（宣传事务）</t>
  </si>
  <si>
    <t>行政运行（统战事务）</t>
  </si>
  <si>
    <t>一般行政管理事务（统战事务）</t>
  </si>
  <si>
    <t>事业运行（统战事务）</t>
  </si>
  <si>
    <t>涉密项目</t>
  </si>
  <si>
    <t>培训支出</t>
  </si>
  <si>
    <t>207</t>
  </si>
  <si>
    <t>文化活动</t>
  </si>
  <si>
    <t>群众文化</t>
  </si>
  <si>
    <t>体育竞赛</t>
  </si>
  <si>
    <t>群众体育</t>
  </si>
  <si>
    <t>行政运行（民政管理事务）</t>
  </si>
  <si>
    <t>拥军优属</t>
  </si>
  <si>
    <t>行政区划和地名管理</t>
  </si>
  <si>
    <t>其他民政管理事务支出</t>
  </si>
  <si>
    <t>归口管理的行政单位离退休</t>
  </si>
  <si>
    <t>事业单位离退休</t>
  </si>
  <si>
    <t>未归口管理的行政单位离退休</t>
  </si>
  <si>
    <t>机关事业单位基本养老保险缴费支出</t>
  </si>
  <si>
    <t>义务兵优待</t>
  </si>
  <si>
    <t>儿童福利</t>
  </si>
  <si>
    <t>其他社会福利支出</t>
  </si>
  <si>
    <t>一般行政管理事务（残疾人事业）</t>
  </si>
  <si>
    <t>其他残疾人事业支出</t>
  </si>
  <si>
    <t>一般行政管理事务（红十字事业）</t>
  </si>
  <si>
    <t>城市最低生活保障金支出</t>
  </si>
  <si>
    <t>临时救助支出</t>
  </si>
  <si>
    <t>其他社会保障和就业支出</t>
  </si>
  <si>
    <t>其他医疗卫生与计划生育管理事务支出</t>
  </si>
  <si>
    <t>其他基层医疗卫生机构支出</t>
  </si>
  <si>
    <t>疾病预防控制机构</t>
  </si>
  <si>
    <t>妇幼保健机构</t>
  </si>
  <si>
    <t>基本公共卫生服务</t>
  </si>
  <si>
    <t>重大公共卫生专项</t>
  </si>
  <si>
    <t>其他公共卫生支出</t>
  </si>
  <si>
    <t>行政运行（食品和药品监督管理事务）</t>
  </si>
  <si>
    <t>一般行政管理事务（食品和药品监督管理事务）</t>
  </si>
  <si>
    <t>医疗器械事务</t>
  </si>
  <si>
    <t>食品安全事务</t>
  </si>
  <si>
    <t>行政单位医疗</t>
  </si>
  <si>
    <t>事业单位医疗</t>
  </si>
  <si>
    <t>公务员医疗补助</t>
  </si>
  <si>
    <t>其他行政事业单位医疗支出</t>
  </si>
  <si>
    <t>其他医疗卫生与计划生育支出</t>
  </si>
  <si>
    <t>一般行政管理事务（环境保护管理事务）</t>
  </si>
  <si>
    <t>其他环境保护管理事务支出</t>
  </si>
  <si>
    <t>建设项目环评审查与监督</t>
  </si>
  <si>
    <t>其他环境监测与监察支出</t>
  </si>
  <si>
    <t>大气</t>
  </si>
  <si>
    <t>水体</t>
  </si>
  <si>
    <t>其他污染防治支出</t>
  </si>
  <si>
    <t>生态保护</t>
  </si>
  <si>
    <t>行政运行（城乡社区管理事务）</t>
  </si>
  <si>
    <t>一般行政管理事务（城乡社区管理事务）</t>
  </si>
  <si>
    <t>城管执法</t>
  </si>
  <si>
    <t>其他城乡社区管理事务支出</t>
  </si>
  <si>
    <t>城乡社区规划与管理</t>
  </si>
  <si>
    <t>其他城乡社区公共设施支出</t>
  </si>
  <si>
    <t>城乡社区环境卫生</t>
  </si>
  <si>
    <t>其他城乡社区支出</t>
  </si>
  <si>
    <t>事业运行（农业）</t>
  </si>
  <si>
    <t>病虫害控制</t>
  </si>
  <si>
    <t>执法监管</t>
  </si>
  <si>
    <t>一般行政管理事务（水利）</t>
  </si>
  <si>
    <t>水土保持（水利）</t>
  </si>
  <si>
    <t>防汛</t>
  </si>
  <si>
    <t>农业保险保费补贴</t>
  </si>
  <si>
    <t>一般行政管理事务（公路水路运输）</t>
  </si>
  <si>
    <t>交通运输信息化建设</t>
  </si>
  <si>
    <t>行政运行（安全生产监管）</t>
  </si>
  <si>
    <t>一般行政管理事务（安全生产监管）</t>
  </si>
  <si>
    <t>安全监管监察专项</t>
  </si>
  <si>
    <t>应急救援支出</t>
  </si>
  <si>
    <t>其他安全生产监管支出</t>
  </si>
  <si>
    <t>旅游宣传</t>
  </si>
  <si>
    <t>一般行政管理事务（国土资源事务）</t>
  </si>
  <si>
    <t>国土资源规划及管理</t>
  </si>
  <si>
    <t>土地资源调查</t>
  </si>
  <si>
    <t>土地资源利用与保护</t>
  </si>
  <si>
    <t>一般行政管理事务（海洋管理事务）</t>
  </si>
  <si>
    <t>海洋环境保护与监测</t>
  </si>
  <si>
    <t>事业运行（海洋管理事务）</t>
  </si>
  <si>
    <t>棚户区改造</t>
  </si>
  <si>
    <t>住房公积金</t>
  </si>
  <si>
    <t>2018年度财政拨款收入支出预算表</t>
  </si>
  <si>
    <t>公开04表</t>
  </si>
  <si>
    <t>项目（按经济分类）</t>
  </si>
  <si>
    <t>一、一般公共财政预算财政拨款</t>
  </si>
  <si>
    <t>一、基本支出</t>
  </si>
  <si>
    <t>二、政府性基金预算财政拨款</t>
  </si>
  <si>
    <t xml:space="preserve">    人员经费</t>
  </si>
  <si>
    <t xml:space="preserve">    日常公用经费</t>
  </si>
  <si>
    <t>二、项目支出</t>
  </si>
  <si>
    <t xml:space="preserve">    基本建设类项目</t>
  </si>
  <si>
    <t xml:space="preserve">    行政事业类项目</t>
  </si>
  <si>
    <t>支出经济分类</t>
  </si>
  <si>
    <t xml:space="preserve">    工资福利支出</t>
  </si>
  <si>
    <t xml:space="preserve">    商品和服务支出</t>
  </si>
  <si>
    <t xml:space="preserve">    对个人和家庭的补助</t>
  </si>
  <si>
    <t xml:space="preserve">    债务利息及费用支出</t>
  </si>
  <si>
    <t xml:space="preserve">    资本性支出</t>
  </si>
  <si>
    <t xml:space="preserve">    对企业补助</t>
  </si>
  <si>
    <t xml:space="preserve">    对社会保障基金补助</t>
  </si>
  <si>
    <t>2018年度一般公共预算财政拨款收入支出预算表</t>
  </si>
  <si>
    <t>公开05表</t>
  </si>
  <si>
    <t>支出功能分类科目编码</t>
  </si>
  <si>
    <t>本年收入</t>
  </si>
  <si>
    <t>本年支出</t>
  </si>
  <si>
    <t>基本支出</t>
  </si>
  <si>
    <t>项目支出</t>
  </si>
  <si>
    <t>商品和
服务支出</t>
  </si>
  <si>
    <t>对个人和
家庭的补助</t>
  </si>
  <si>
    <t>债务利息
及费用支出</t>
  </si>
  <si>
    <t>对社会保障基金补助</t>
  </si>
  <si>
    <t>2018年度一般公共预算财政拨款基本支出预算表</t>
  </si>
  <si>
    <t>公开06表</t>
  </si>
  <si>
    <t>政府
经济分类</t>
  </si>
  <si>
    <t>机关工资
福利支出
（501）</t>
  </si>
  <si>
    <t>社会保障缴费
（50102）</t>
  </si>
  <si>
    <t>住房公积金
（50103）</t>
  </si>
  <si>
    <t>其他工资福利支出
（50199）</t>
  </si>
  <si>
    <t>机关商品
和服务支出
（502）</t>
  </si>
  <si>
    <t>办公经费
（50201）</t>
  </si>
  <si>
    <t>会议费
（50202）</t>
  </si>
  <si>
    <t>培训费
（50203）</t>
  </si>
  <si>
    <t>专用材料购置费
（50204）</t>
  </si>
  <si>
    <t>委托业务费
（50205）</t>
  </si>
  <si>
    <t>公务接待费（50206）</t>
  </si>
  <si>
    <t>因公出国费用
（50207）</t>
  </si>
  <si>
    <t>公务用车运行维护费
（50208）</t>
  </si>
  <si>
    <t>维修费
（50209）</t>
  </si>
  <si>
    <t>其他商品和服务支出
（50299）</t>
  </si>
  <si>
    <t>对个人家庭的补助（509）</t>
  </si>
  <si>
    <t xml:space="preserve">
离退休费
（50905）</t>
  </si>
  <si>
    <t>社会福利和救助
（50901）</t>
  </si>
  <si>
    <t>助学金
（50902）</t>
  </si>
  <si>
    <t>个人农业生产补贴
（50903）</t>
  </si>
  <si>
    <t>其他对个人和家庭的补助
（50999）</t>
  </si>
  <si>
    <t>机关资本性支出（503）</t>
  </si>
  <si>
    <t>设备购置
（50306）</t>
  </si>
  <si>
    <t>工资福利支出（301）</t>
  </si>
  <si>
    <t>商品和服务支出（302）</t>
  </si>
  <si>
    <t>对个人和家庭的补助（303）</t>
  </si>
  <si>
    <t>资本性支出（310）</t>
  </si>
  <si>
    <t>部门基本支出经济分类合计</t>
  </si>
  <si>
    <t>小计</t>
  </si>
  <si>
    <t>基本工资</t>
  </si>
  <si>
    <t>津贴补贴</t>
  </si>
  <si>
    <t>奖金</t>
  </si>
  <si>
    <t>绩效工资</t>
  </si>
  <si>
    <t>机关事业单位基本养老保险缴费</t>
  </si>
  <si>
    <t>职业年
金缴费</t>
  </si>
  <si>
    <t>职工基本医疗保险缴费</t>
  </si>
  <si>
    <t>公务员医疗补助缴费</t>
  </si>
  <si>
    <t>其他社会保障缴费</t>
  </si>
  <si>
    <t>伙食
补助费</t>
  </si>
  <si>
    <t>医疗费</t>
  </si>
  <si>
    <t>其他工资福利支出</t>
  </si>
  <si>
    <t>办公费</t>
  </si>
  <si>
    <t>印刷费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</si>
  <si>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</si>
  <si>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</si>
  <si>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</si>
  <si>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</si>
  <si>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</si>
  <si>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</si>
  <si>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</si>
  <si>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</si>
  <si>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工会经费</t>
  </si>
  <si>
    <t>福利费</t>
  </si>
  <si>
    <t>其他交通费用</t>
  </si>
  <si>
    <t>税金及附加费用</t>
  </si>
  <si>
    <t>会议费</t>
  </si>
  <si>
    <t>培训费</t>
  </si>
  <si>
    <t>专用材料费</t>
  </si>
  <si>
    <t>被装购置费</t>
  </si>
  <si>
    <t>专用燃料费</t>
  </si>
  <si>
    <t>咨询费</t>
  </si>
  <si>
    <t>劳务费</t>
  </si>
  <si>
    <t>委托业务费</t>
  </si>
  <si>
    <t>公务接待费</t>
  </si>
  <si>
    <t>因公出国费用</t>
  </si>
  <si>
    <t>公务用车运行维护费</t>
  </si>
  <si>
    <t>维修费</t>
  </si>
  <si>
    <t>其他商品和服务支出</t>
  </si>
  <si>
    <t>离休费</t>
  </si>
  <si>
    <t>退休费</t>
  </si>
  <si>
    <t>退役费</t>
  </si>
  <si>
    <t>抚恤金</t>
  </si>
  <si>
    <t>生活补助</t>
  </si>
  <si>
    <t>救济费</t>
  </si>
  <si>
    <t>医疗费补助</t>
  </si>
  <si>
    <t>奖励金</t>
  </si>
  <si>
    <t>助学金</t>
  </si>
  <si>
    <t>个人农业生产补贴</t>
  </si>
  <si>
    <t>其他对个人和家庭的补助</t>
  </si>
  <si>
    <t>办公设备购置</t>
  </si>
  <si>
    <t>2018年度政府性基金收入支出预算表</t>
  </si>
  <si>
    <t>公开07表</t>
  </si>
  <si>
    <t>污水处理费及对应专项债务收入安排的支出</t>
  </si>
  <si>
    <t>污水处理设施建设和运营</t>
  </si>
  <si>
    <t>2018年度一般公共预算“三公”经费支出预算表</t>
  </si>
  <si>
    <t>公开08表</t>
  </si>
  <si>
    <t>项目</t>
  </si>
  <si>
    <t>“三公”经费合计</t>
  </si>
  <si>
    <t xml:space="preserve">        1.因公出国（境）费</t>
  </si>
  <si>
    <t xml:space="preserve">        2.公务接待费</t>
  </si>
  <si>
    <t xml:space="preserve">        3.公务用车购置及运行费</t>
  </si>
  <si>
    <t xml:space="preserve">        其中： 公务用车购置费</t>
  </si>
  <si>
    <t xml:space="preserve">               公务用车运行费</t>
  </si>
  <si>
    <t>2018年政府采购预算支出情况表</t>
  </si>
  <si>
    <t>单位：万元</t>
  </si>
  <si>
    <t>采购项目</t>
  </si>
  <si>
    <t>采购金额</t>
  </si>
  <si>
    <t>备注</t>
  </si>
  <si>
    <t>办公设备类</t>
  </si>
  <si>
    <t>专用设备类</t>
  </si>
  <si>
    <t>公务用车购置</t>
  </si>
  <si>
    <t>信息网络及软件购置</t>
  </si>
  <si>
    <t>购买服务类</t>
  </si>
  <si>
    <t>工程类</t>
  </si>
  <si>
    <t>物资类</t>
  </si>
  <si>
    <t>印刷类</t>
  </si>
  <si>
    <t>2018年度综合预算项目支出表</t>
  </si>
  <si>
    <t>公开10表</t>
  </si>
  <si>
    <t>编制单位：盘锦市财政局</t>
  </si>
  <si>
    <t>单位名称</t>
  </si>
  <si>
    <t>经济分类（类）</t>
  </si>
  <si>
    <t>项目名称</t>
  </si>
  <si>
    <t>项目申请理由及内容</t>
  </si>
  <si>
    <t>是否政府采购</t>
  </si>
  <si>
    <t>是否政府购买服务</t>
  </si>
  <si>
    <t>资金来源</t>
  </si>
  <si>
    <t>财政     拨款</t>
  </si>
  <si>
    <t>盘锦辽东湾新区本级</t>
  </si>
  <si>
    <t>纪工委</t>
  </si>
  <si>
    <t>标准化谈话室建设及维护费</t>
  </si>
  <si>
    <t xml:space="preserve"> 完成标准化谈话室建设及维护， 确保年底前完成标准谈话室的交付使用</t>
  </si>
  <si>
    <t>是</t>
  </si>
  <si>
    <t>党群工作办公室</t>
  </si>
  <si>
    <t>群团工作经费</t>
  </si>
  <si>
    <t>组织开展新区的群团工作， 根据中央和省市委《关于加强和改进群团工作的意见》用于工会、妇联、共青团组织开展各类政治性、先进性、群众性工作和活动。</t>
  </si>
  <si>
    <t>组织部</t>
  </si>
  <si>
    <t>人才工作经费</t>
  </si>
  <si>
    <t xml:space="preserve">组织招聘会，帮助大学生创业，全年组织10场招聘会，设立大学生创业补助
   </t>
  </si>
  <si>
    <t>宣传部</t>
  </si>
  <si>
    <t>宣传片、宣传册制作</t>
  </si>
  <si>
    <t>加大辽东湾宣传力度。宣传片，宣传册等的制作</t>
  </si>
  <si>
    <t>综合办公室</t>
  </si>
  <si>
    <t>办公楼零星维修费用</t>
  </si>
  <si>
    <t>办公楼维修维护，管委会办公楼、综合楼、信访接待中心、健身房内水、电、气、暖等日常维护及公共设施的维修和维护15万元以及制冷和供暖设备维修、维护和保养费用</t>
  </si>
  <si>
    <t>经济发展局</t>
  </si>
  <si>
    <t>第四次全国经济普查</t>
  </si>
  <si>
    <t xml:space="preserve">完成第四次全国经济普查的宣传、统计工作
   </t>
  </si>
  <si>
    <t>住房与城市建设局</t>
  </si>
  <si>
    <t>棚改项目经费</t>
  </si>
  <si>
    <t xml:space="preserve">目标：完成新区的棚改贷款工作，组织准备棚改贷款相关要件
</t>
  </si>
  <si>
    <t>行政审批服务局</t>
  </si>
  <si>
    <t>项目投资审批工作经费</t>
  </si>
  <si>
    <t xml:space="preserve">完成新区域内企业的项目投资审批咨询服务工作，指导企业投资前期所准备的材料等
</t>
  </si>
  <si>
    <t>农业局</t>
  </si>
  <si>
    <t>河长制工作经费</t>
  </si>
  <si>
    <t xml:space="preserve">管理好新区范围内的11条重点河流，完成河牌制作、宣传资料、公示牌、影像资料等的制作和保管。
</t>
  </si>
  <si>
    <t>社会事业管理局</t>
  </si>
  <si>
    <t>国家文化消费试点城市专项工作经费</t>
  </si>
  <si>
    <t xml:space="preserve">推进新区文化产业发展，用于新区重点文化产业的宣传推介，开展推介展示会、制作精品宣传手册、消费补贴、宣传片及相关业务培训等。
</t>
  </si>
  <si>
    <t>四个园区</t>
  </si>
  <si>
    <t>招商经费</t>
  </si>
  <si>
    <t xml:space="preserve">完成新区国内外招商工作，完成2018年“走出去、引进来”任务目标
</t>
  </si>
  <si>
    <t>督查室</t>
  </si>
  <si>
    <t>智慧督查系统维护、升级费。</t>
  </si>
  <si>
    <t xml:space="preserve">完成新区工作任务和人员考勤的督查工作，每年工作任务更新、录、考核
</t>
  </si>
  <si>
    <t>审计局</t>
  </si>
  <si>
    <t>国有公司、工程造价审核等委托业务费</t>
  </si>
  <si>
    <t xml:space="preserve">完成新区的审计工作任务，完成领导干部经济责任审计、国有公司审计、工程造价审核、其他专项审计。
</t>
  </si>
  <si>
    <t>安监局</t>
  </si>
  <si>
    <t>安全生产工作经费</t>
  </si>
  <si>
    <t xml:space="preserve">完成新区安全生产工作，完成企业安全生产的检查、监督、指导工作
</t>
  </si>
  <si>
    <t>司法与信访局</t>
  </si>
  <si>
    <t>“七五”普法宣传工作经费</t>
  </si>
  <si>
    <t xml:space="preserve">完成第四次全国经济普查工作，完成第四次全国经济普查的宣传、统计工作
</t>
  </si>
  <si>
    <t>2018年度项目支出预算绩效目标情况表</t>
  </si>
  <si>
    <t>公开11表</t>
  </si>
  <si>
    <t>编制单位：盘锦辽东湾新区管理委员会</t>
  </si>
  <si>
    <t>序号</t>
  </si>
  <si>
    <t>财政拨款</t>
  </si>
  <si>
    <t>纳入专户管理的行政事业性收费等非税收入</t>
  </si>
  <si>
    <t>其他非税收入</t>
  </si>
  <si>
    <t>项目绩效目标和绩效指标</t>
  </si>
  <si>
    <t>绩效管理分类</t>
  </si>
  <si>
    <t>项目实施进度概述</t>
  </si>
  <si>
    <t>财政部门安排的预算拨款收入</t>
  </si>
  <si>
    <t>纳入预算管理的行政事业性收费等非税收入</t>
  </si>
  <si>
    <t>纳入政府性基金预算管理收入</t>
  </si>
  <si>
    <t>截至二季度</t>
  </si>
  <si>
    <t>截至三季度</t>
  </si>
  <si>
    <t>截至四季度</t>
  </si>
  <si>
    <t xml:space="preserve">目标： 完成标准化谈话室建设及维护
指标：
    01：产出指标 &gt;  质量指标 &gt; 确保年底前完成标准谈话室的交付使用
   </t>
  </si>
  <si>
    <t>经费类</t>
  </si>
  <si>
    <t xml:space="preserve">目标：组织开展新区的群团工作
指标：
    01：产出指标 &gt;  质量指标 &gt; 根据中央和省市委《关于加强和改进群团工作的意见》用于工会、妇联、共青团组织开展各类政治性、先进性、群众性工作和活动。
   </t>
  </si>
  <si>
    <t xml:space="preserve">目标：组织招聘会，帮助大学生创业
指标：
    01：产出指标 &gt;  质量指标 全年组织10场招聘会，设立大学生创业补助
   </t>
  </si>
  <si>
    <t xml:space="preserve">目标：加大辽东湾宣传力度。
指标：
    01：产出指标 &gt;  质量指标 &gt; 宣传片，宣传册等的制作
   </t>
  </si>
  <si>
    <t>目标：办公楼维修维护
指标：
    01：产出指标 &gt;  质量指标 &gt;管委会办公楼、综合楼、信访接待中心、健身房内水、电、气、暖等日常维护及公共设施的维修和维护15万元以及制冷和供暖设备维修、维护和保养费用</t>
  </si>
  <si>
    <t xml:space="preserve">目标：完成第四次全国经济普查工作
指标：
    01：产出指标 &gt;  质量指标 &gt;完成第四次全国经济普查的宣传、统计工作
   </t>
  </si>
  <si>
    <t xml:space="preserve">目标：完成新区的棚改贷款工作
指标：
    02：产出指标 &gt;  质量指标 &gt;组织准备棚改贷款相关要件
</t>
  </si>
  <si>
    <t xml:space="preserve">目标：完成新区域内企业的项目投资审批咨询服务工作
指标：
    03：产出指标 &gt;  质量指标 &gt;指导企业投资前期所准备的材料等
</t>
  </si>
  <si>
    <t xml:space="preserve">目标：管理好新区范围内的11条重点河流
指标：
    04：产出指标 &gt;  质量指标 &gt;完成河牌制作、宣传资料、公示牌、影像资料等的制作和保管。
</t>
  </si>
  <si>
    <t xml:space="preserve">目标：推进新区文化产业发展
指标：
    05：产出指标 &gt;  质量指标 &gt;用于新区重点文化产业的宣传推介，开展推介展示会、制作精品宣传手册、消费补贴、宣传片及相关业务培训等。
</t>
  </si>
  <si>
    <t xml:space="preserve">目标：完成新区国内外招商工作
指标：
    06：产出指标 &gt;  质量指标 &gt;完成2018年“走出去、引进来”任务目标
</t>
  </si>
  <si>
    <t xml:space="preserve">目标：完成新区工作任务和人员考勤的督查工作
指标：
    07：产出指标 &gt;  质量指标 &gt;每年工作任务更新、录、考核
</t>
  </si>
  <si>
    <t xml:space="preserve">目标：完成新区的审计工作任务
指标：
    08：产出指标 &gt;  质量指标 &gt;完成领导干部经济责任审计、国有公司审计、工程造价审核、其他专项审计。
</t>
  </si>
  <si>
    <t>委托业务类</t>
  </si>
  <si>
    <t xml:space="preserve">目标：完成新区安全生产工作
指标：
    09：产出指标 &gt;  质量指标 &gt;完成企业安全生产的检查、监督、指导工作
</t>
  </si>
  <si>
    <t xml:space="preserve">目标：完成第四次全国经济普查工作
指标：
    10：产出指标 &gt;  质量指标 &gt;完成第四次全国经济普查的宣传、统计工作
</t>
  </si>
  <si>
    <t>资产情况表</t>
  </si>
  <si>
    <t>编制单位：辽宁省盘锦市辽东湾新区管理委员会</t>
  </si>
  <si>
    <t>项　　目</t>
  </si>
  <si>
    <t>价值</t>
  </si>
  <si>
    <t>资产总额</t>
  </si>
  <si>
    <t>一、流动资产</t>
  </si>
  <si>
    <t>二、固定资产</t>
  </si>
  <si>
    <t xml:space="preserve">  （一）房屋（平方米）</t>
  </si>
  <si>
    <t xml:space="preserve">        1.办公用房</t>
  </si>
  <si>
    <t>　　    2.业务用房</t>
  </si>
  <si>
    <t>　 　   3.其他（不含构筑物）</t>
  </si>
  <si>
    <t xml:space="preserve">  （二）车辆（台、辆）</t>
  </si>
  <si>
    <t xml:space="preserve">        1.轿车</t>
  </si>
  <si>
    <t xml:space="preserve">        2.越野车</t>
  </si>
  <si>
    <t xml:space="preserve">        3.小型载客汽车</t>
  </si>
  <si>
    <t xml:space="preserve">        4.大中型载客汽车</t>
  </si>
  <si>
    <t xml:space="preserve">        5.其他车型</t>
  </si>
  <si>
    <t xml:space="preserve">  （三）单价50万元（含）以上的通用设备（台、套…）</t>
  </si>
  <si>
    <t xml:space="preserve">  （四）单价100万元（含）以上的专用设备（台、套…）</t>
  </si>
  <si>
    <t xml:space="preserve">  （五）其他固定资产</t>
  </si>
  <si>
    <t>减：累计折旧及减值准备</t>
  </si>
  <si>
    <t>三、长期投资</t>
  </si>
  <si>
    <t>四、在建工程</t>
  </si>
  <si>
    <t>五、无形资产</t>
  </si>
  <si>
    <t>减：累计摊销</t>
  </si>
  <si>
    <t>六、其他资产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</si>
</sst>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  <numFmt numFmtId="179" formatCode="#,##0.0000_ ;[Red]\-#,##0.0000\ "/>
    <numFmt numFmtId="180" formatCode="#,##0.000000_ ;[Red]\-#,##0.000000\ "/>
    <numFmt numFmtId="181" formatCode="#,##0.00_ ;[Red]\-#,##0.00\ "/>
    <numFmt numFmtId="182" formatCode="0.00_ ;[Red]\-0.00\ "/>
  </numFmts>
  <fonts count="42">
    <font>
      <sz val="12"/>
      <name val="宋体"/>
      <charset val="134"/>
    </font>
    <font>
      <sz val="22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6"/>
      <name val="宋体"/>
      <charset val="134"/>
    </font>
    <font>
      <b/>
      <sz val="24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2"/>
      <color indexed="8"/>
      <name val="宋体"/>
      <charset val="134"/>
    </font>
    <font>
      <sz val="22"/>
      <name val="宋体"/>
      <charset val="134"/>
    </font>
    <font>
      <b/>
      <sz val="10"/>
      <name val="宋体"/>
      <charset val="134"/>
    </font>
    <font>
      <b/>
      <sz val="18"/>
      <name val="宋体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" borderId="16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32" fillId="4" borderId="20" applyNumberFormat="0" applyAlignment="0" applyProtection="0">
      <alignment vertical="center"/>
    </xf>
    <xf numFmtId="0" fontId="33" fillId="4" borderId="19" applyNumberFormat="0" applyAlignment="0" applyProtection="0">
      <alignment vertical="center"/>
    </xf>
    <xf numFmtId="0" fontId="34" fillId="5" borderId="21" applyNumberFormat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8" fillId="0" borderId="0"/>
    <xf numFmtId="0" fontId="8" fillId="0" borderId="0"/>
    <xf numFmtId="0" fontId="8" fillId="0" borderId="0"/>
  </cellStyleXfs>
  <cellXfs count="13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 shrinkToFit="1"/>
    </xf>
    <xf numFmtId="4" fontId="3" fillId="0" borderId="1" xfId="0" applyNumberFormat="1" applyFont="1" applyFill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76" fontId="3" fillId="0" borderId="2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 wrapText="1"/>
    </xf>
    <xf numFmtId="176" fontId="7" fillId="0" borderId="2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 wrapText="1"/>
    </xf>
    <xf numFmtId="177" fontId="3" fillId="0" borderId="2" xfId="0" applyNumberFormat="1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6" fillId="0" borderId="3" xfId="51" applyFont="1" applyFill="1" applyBorder="1" applyAlignment="1">
      <alignment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right" vertical="center" wrapText="1"/>
    </xf>
    <xf numFmtId="0" fontId="7" fillId="0" borderId="4" xfId="0" applyNumberFormat="1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3" fillId="0" borderId="1" xfId="0" applyFont="1" applyBorder="1" applyAlignment="1">
      <alignment vertical="center"/>
    </xf>
    <xf numFmtId="0" fontId="6" fillId="0" borderId="0" xfId="51" applyFont="1" applyFill="1" applyBorder="1" applyAlignment="1">
      <alignment horizontal="right" vertical="center"/>
    </xf>
    <xf numFmtId="0" fontId="6" fillId="0" borderId="3" xfId="51" applyFont="1" applyFill="1" applyBorder="1" applyAlignment="1">
      <alignment horizontal="right" vertical="center"/>
    </xf>
    <xf numFmtId="0" fontId="12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49" applyNumberFormat="1" applyFont="1" applyFill="1" applyAlignment="1" applyProtection="1"/>
    <xf numFmtId="0" fontId="8" fillId="0" borderId="0" xfId="50"/>
    <xf numFmtId="0" fontId="18" fillId="0" borderId="0" xfId="50" applyFont="1" applyAlignment="1">
      <alignment horizontal="center" vertical="center"/>
    </xf>
    <xf numFmtId="0" fontId="19" fillId="0" borderId="0" xfId="5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0" borderId="1" xfId="50" applyFont="1" applyFill="1" applyBorder="1" applyAlignment="1">
      <alignment horizontal="center" vertical="center"/>
    </xf>
    <xf numFmtId="0" fontId="20" fillId="0" borderId="1" xfId="50" applyFont="1" applyFill="1" applyBorder="1" applyAlignment="1">
      <alignment vertical="center"/>
    </xf>
    <xf numFmtId="176" fontId="8" fillId="0" borderId="1" xfId="50" applyNumberFormat="1" applyFont="1" applyFill="1" applyBorder="1" applyAlignment="1" applyProtection="1">
      <alignment horizontal="right" vertical="center"/>
    </xf>
    <xf numFmtId="0" fontId="6" fillId="0" borderId="1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vertical="center"/>
    </xf>
    <xf numFmtId="0" fontId="6" fillId="0" borderId="5" xfId="50" applyFont="1" applyBorder="1" applyAlignment="1">
      <alignment vertical="center"/>
    </xf>
    <xf numFmtId="0" fontId="0" fillId="0" borderId="0" xfId="0" applyFill="1" applyAlignment="1">
      <alignment vertical="center" wrapText="1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>
      <alignment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right" vertical="center"/>
    </xf>
    <xf numFmtId="0" fontId="0" fillId="0" borderId="0" xfId="0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179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40" fontId="6" fillId="0" borderId="1" xfId="0" applyNumberFormat="1" applyFont="1" applyFill="1" applyBorder="1" applyAlignment="1">
      <alignment horizontal="right" vertical="center" wrapText="1"/>
    </xf>
    <xf numFmtId="40" fontId="20" fillId="0" borderId="0" xfId="0" applyNumberFormat="1" applyFont="1" applyFill="1">
      <alignment vertical="center"/>
    </xf>
    <xf numFmtId="4" fontId="20" fillId="0" borderId="0" xfId="0" applyNumberFormat="1" applyFont="1" applyFill="1">
      <alignment vertical="center"/>
    </xf>
    <xf numFmtId="180" fontId="20" fillId="0" borderId="0" xfId="0" applyNumberFormat="1" applyFont="1" applyFill="1">
      <alignment vertical="center"/>
    </xf>
    <xf numFmtId="176" fontId="0" fillId="0" borderId="1" xfId="0" applyNumberFormat="1" applyFill="1" applyBorder="1">
      <alignment vertical="center"/>
    </xf>
    <xf numFmtId="176" fontId="0" fillId="0" borderId="0" xfId="0" applyNumberFormat="1" applyFill="1" applyAlignment="1">
      <alignment vertical="center" wrapText="1"/>
    </xf>
    <xf numFmtId="176" fontId="0" fillId="0" borderId="1" xfId="0" applyNumberFormat="1" applyFont="1" applyFill="1" applyBorder="1">
      <alignment vertical="center"/>
    </xf>
    <xf numFmtId="0" fontId="21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right" vertical="center" wrapText="1"/>
    </xf>
    <xf numFmtId="181" fontId="6" fillId="0" borderId="1" xfId="0" applyNumberFormat="1" applyFont="1" applyFill="1" applyBorder="1" applyAlignment="1">
      <alignment vertical="center" wrapText="1"/>
    </xf>
    <xf numFmtId="182" fontId="6" fillId="0" borderId="1" xfId="0" applyNumberFormat="1" applyFont="1" applyFill="1" applyBorder="1" applyAlignment="1">
      <alignment horizontal="right" vertical="center" wrapText="1"/>
    </xf>
    <xf numFmtId="182" fontId="0" fillId="0" borderId="0" xfId="0" applyNumberFormat="1" applyFill="1" applyAlignment="1">
      <alignment vertical="center" wrapText="1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0" fillId="0" borderId="14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>
      <alignment vertical="center"/>
    </xf>
    <xf numFmtId="182" fontId="6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 wrapText="1"/>
    </xf>
    <xf numFmtId="178" fontId="22" fillId="0" borderId="1" xfId="0" applyNumberFormat="1" applyFont="1" applyFill="1" applyBorder="1" applyAlignment="1">
      <alignment horizontal="right" vertical="center" wrapText="1"/>
    </xf>
    <xf numFmtId="182" fontId="6" fillId="0" borderId="14" xfId="0" applyNumberFormat="1" applyFont="1" applyFill="1" applyBorder="1" applyAlignment="1">
      <alignment horizontal="right" vertical="center"/>
    </xf>
    <xf numFmtId="176" fontId="0" fillId="0" borderId="0" xfId="0" applyNumberFormat="1" applyFill="1" applyBorder="1">
      <alignment vertical="center"/>
    </xf>
    <xf numFmtId="176" fontId="0" fillId="0" borderId="0" xfId="0" applyNumberFormat="1" applyFill="1">
      <alignment vertical="center"/>
    </xf>
    <xf numFmtId="178" fontId="0" fillId="0" borderId="1" xfId="0" applyNumberFormat="1" applyFont="1" applyFill="1" applyBorder="1" applyAlignment="1">
      <alignment horizontal="right" vertical="center" wrapText="1"/>
    </xf>
    <xf numFmtId="176" fontId="0" fillId="0" borderId="0" xfId="0" applyNumberFormat="1" applyFont="1" applyFill="1" applyBorder="1">
      <alignment vertical="center"/>
    </xf>
    <xf numFmtId="176" fontId="0" fillId="0" borderId="0" xfId="0" applyNumberFormat="1" applyFont="1" applyFill="1">
      <alignment vertical="center"/>
    </xf>
    <xf numFmtId="0" fontId="2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>
      <alignment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货币[0]_“三公”经费预算表" xfId="49"/>
    <cellStyle name="常规_“三公”经费预算表" xfId="50"/>
    <cellStyle name="常规_5E72D377DDA14D4C99A5FD7D2670F80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0:J12"/>
  <sheetViews>
    <sheetView showGridLines="0" workbookViewId="0">
      <selection activeCell="F22" sqref="F22"/>
    </sheetView>
  </sheetViews>
  <sheetFormatPr defaultColWidth="9" defaultRowHeight="14.25"/>
  <cols>
    <col min="9" max="9" width="9" customWidth="1"/>
  </cols>
  <sheetData>
    <row r="10" ht="57.75" customHeight="1"/>
    <row r="11" ht="29.25" customHeight="1" spans="1:9">
      <c r="A11" s="135" t="s">
        <v>0</v>
      </c>
      <c r="B11" s="135"/>
      <c r="C11" s="135"/>
      <c r="D11" s="135"/>
      <c r="E11" s="135"/>
      <c r="F11" s="135"/>
      <c r="G11" s="135"/>
      <c r="H11" s="135"/>
      <c r="I11" s="135"/>
    </row>
    <row r="12" ht="25.5" customHeight="1" spans="1:10">
      <c r="A12" s="135"/>
      <c r="B12" s="135"/>
      <c r="C12" s="135"/>
      <c r="D12" s="135"/>
      <c r="E12" s="135"/>
      <c r="F12" s="135"/>
      <c r="G12" s="135"/>
      <c r="H12" s="135"/>
      <c r="I12" s="135"/>
      <c r="J12" s="136"/>
    </row>
  </sheetData>
  <sheetProtection formatCells="0" formatColumns="0" formatRows="0"/>
  <mergeCells count="1">
    <mergeCell ref="A11:I12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E14" sqref="E14"/>
    </sheetView>
  </sheetViews>
  <sheetFormatPr defaultColWidth="9" defaultRowHeight="14.25" outlineLevelCol="2"/>
  <cols>
    <col min="1" max="3" width="29.625" customWidth="1"/>
  </cols>
  <sheetData>
    <row r="1" ht="25.5" spans="1:3">
      <c r="A1" s="56" t="s">
        <v>601</v>
      </c>
      <c r="B1" s="56"/>
      <c r="C1" s="56"/>
    </row>
    <row r="2" spans="1:3">
      <c r="A2" s="57"/>
      <c r="B2" s="57"/>
      <c r="C2" s="58" t="s">
        <v>602</v>
      </c>
    </row>
    <row r="3" ht="28.5" customHeight="1" spans="1:3">
      <c r="A3" s="59" t="s">
        <v>603</v>
      </c>
      <c r="B3" s="59" t="s">
        <v>604</v>
      </c>
      <c r="C3" s="59" t="s">
        <v>605</v>
      </c>
    </row>
    <row r="4" ht="28.5" customHeight="1" spans="1:3">
      <c r="A4" s="59" t="s">
        <v>86</v>
      </c>
      <c r="B4" s="60">
        <f>SUM(B5:B12)</f>
        <v>13905.39</v>
      </c>
      <c r="C4" s="59"/>
    </row>
    <row r="5" ht="28.5" customHeight="1" spans="1:3">
      <c r="A5" s="61" t="s">
        <v>606</v>
      </c>
      <c r="B5" s="62">
        <v>278.64</v>
      </c>
      <c r="C5" s="63"/>
    </row>
    <row r="6" ht="28.5" customHeight="1" spans="1:3">
      <c r="A6" s="61" t="s">
        <v>607</v>
      </c>
      <c r="B6" s="62">
        <v>3172.92</v>
      </c>
      <c r="C6" s="63"/>
    </row>
    <row r="7" ht="28.5" customHeight="1" spans="1:3">
      <c r="A7" s="61" t="s">
        <v>608</v>
      </c>
      <c r="B7" s="62">
        <v>62</v>
      </c>
      <c r="C7" s="63"/>
    </row>
    <row r="8" ht="28.5" customHeight="1" spans="1:3">
      <c r="A8" s="61" t="s">
        <v>609</v>
      </c>
      <c r="B8" s="62">
        <v>3740.78</v>
      </c>
      <c r="C8" s="63"/>
    </row>
    <row r="9" ht="28.5" customHeight="1" spans="1:3">
      <c r="A9" s="61" t="s">
        <v>610</v>
      </c>
      <c r="B9" s="62">
        <v>5770</v>
      </c>
      <c r="C9" s="63"/>
    </row>
    <row r="10" ht="28.5" customHeight="1" spans="1:3">
      <c r="A10" s="61" t="s">
        <v>611</v>
      </c>
      <c r="B10" s="62">
        <f>455+40</f>
        <v>495</v>
      </c>
      <c r="C10" s="63"/>
    </row>
    <row r="11" ht="28.5" customHeight="1" spans="1:3">
      <c r="A11" s="61" t="s">
        <v>612</v>
      </c>
      <c r="B11" s="62">
        <f>125.14+107+61.95</f>
        <v>294.09</v>
      </c>
      <c r="C11" s="63"/>
    </row>
    <row r="12" ht="28.5" customHeight="1" spans="1:3">
      <c r="A12" s="61" t="s">
        <v>613</v>
      </c>
      <c r="B12" s="62">
        <v>91.96</v>
      </c>
      <c r="C12" s="63"/>
    </row>
  </sheetData>
  <mergeCells count="1">
    <mergeCell ref="A1:C1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opLeftCell="A15" workbookViewId="0">
      <selection activeCell="C21" sqref="C21"/>
    </sheetView>
  </sheetViews>
  <sheetFormatPr defaultColWidth="9" defaultRowHeight="14.25"/>
  <cols>
    <col min="1" max="1" width="23.625" style="31" customWidth="1"/>
    <col min="2" max="2" width="15.5" style="31" customWidth="1"/>
    <col min="3" max="3" width="36.375" style="31" customWidth="1"/>
    <col min="4" max="4" width="43.375" style="31" customWidth="1"/>
    <col min="5" max="5" width="8.625" style="31" customWidth="1"/>
    <col min="6" max="6" width="8.375" style="31" customWidth="1"/>
    <col min="7" max="11" width="10.125" style="31" customWidth="1"/>
    <col min="12" max="256" width="9" style="31"/>
    <col min="257" max="257" width="30.25" style="31" customWidth="1"/>
    <col min="258" max="258" width="15.5" style="31" customWidth="1"/>
    <col min="259" max="259" width="36.375" style="31" customWidth="1"/>
    <col min="260" max="260" width="43.375" style="31" customWidth="1"/>
    <col min="261" max="261" width="8.625" style="31" customWidth="1"/>
    <col min="262" max="262" width="8.375" style="31" customWidth="1"/>
    <col min="263" max="267" width="10.125" style="31" customWidth="1"/>
    <col min="268" max="512" width="9" style="31"/>
    <col min="513" max="513" width="30.25" style="31" customWidth="1"/>
    <col min="514" max="514" width="15.5" style="31" customWidth="1"/>
    <col min="515" max="515" width="36.375" style="31" customWidth="1"/>
    <col min="516" max="516" width="43.375" style="31" customWidth="1"/>
    <col min="517" max="517" width="8.625" style="31" customWidth="1"/>
    <col min="518" max="518" width="8.375" style="31" customWidth="1"/>
    <col min="519" max="523" width="10.125" style="31" customWidth="1"/>
    <col min="524" max="768" width="9" style="31"/>
    <col min="769" max="769" width="30.25" style="31" customWidth="1"/>
    <col min="770" max="770" width="15.5" style="31" customWidth="1"/>
    <col min="771" max="771" width="36.375" style="31" customWidth="1"/>
    <col min="772" max="772" width="43.375" style="31" customWidth="1"/>
    <col min="773" max="773" width="8.625" style="31" customWidth="1"/>
    <col min="774" max="774" width="8.375" style="31" customWidth="1"/>
    <col min="775" max="779" width="10.125" style="31" customWidth="1"/>
    <col min="780" max="1024" width="9" style="31"/>
    <col min="1025" max="1025" width="30.25" style="31" customWidth="1"/>
    <col min="1026" max="1026" width="15.5" style="31" customWidth="1"/>
    <col min="1027" max="1027" width="36.375" style="31" customWidth="1"/>
    <col min="1028" max="1028" width="43.375" style="31" customWidth="1"/>
    <col min="1029" max="1029" width="8.625" style="31" customWidth="1"/>
    <col min="1030" max="1030" width="8.375" style="31" customWidth="1"/>
    <col min="1031" max="1035" width="10.125" style="31" customWidth="1"/>
    <col min="1036" max="1280" width="9" style="31"/>
    <col min="1281" max="1281" width="30.25" style="31" customWidth="1"/>
    <col min="1282" max="1282" width="15.5" style="31" customWidth="1"/>
    <col min="1283" max="1283" width="36.375" style="31" customWidth="1"/>
    <col min="1284" max="1284" width="43.375" style="31" customWidth="1"/>
    <col min="1285" max="1285" width="8.625" style="31" customWidth="1"/>
    <col min="1286" max="1286" width="8.375" style="31" customWidth="1"/>
    <col min="1287" max="1291" width="10.125" style="31" customWidth="1"/>
    <col min="1292" max="1536" width="9" style="31"/>
    <col min="1537" max="1537" width="30.25" style="31" customWidth="1"/>
    <col min="1538" max="1538" width="15.5" style="31" customWidth="1"/>
    <col min="1539" max="1539" width="36.375" style="31" customWidth="1"/>
    <col min="1540" max="1540" width="43.375" style="31" customWidth="1"/>
    <col min="1541" max="1541" width="8.625" style="31" customWidth="1"/>
    <col min="1542" max="1542" width="8.375" style="31" customWidth="1"/>
    <col min="1543" max="1547" width="10.125" style="31" customWidth="1"/>
    <col min="1548" max="1792" width="9" style="31"/>
    <col min="1793" max="1793" width="30.25" style="31" customWidth="1"/>
    <col min="1794" max="1794" width="15.5" style="31" customWidth="1"/>
    <col min="1795" max="1795" width="36.375" style="31" customWidth="1"/>
    <col min="1796" max="1796" width="43.375" style="31" customWidth="1"/>
    <col min="1797" max="1797" width="8.625" style="31" customWidth="1"/>
    <col min="1798" max="1798" width="8.375" style="31" customWidth="1"/>
    <col min="1799" max="1803" width="10.125" style="31" customWidth="1"/>
    <col min="1804" max="2048" width="9" style="31"/>
    <col min="2049" max="2049" width="30.25" style="31" customWidth="1"/>
    <col min="2050" max="2050" width="15.5" style="31" customWidth="1"/>
    <col min="2051" max="2051" width="36.375" style="31" customWidth="1"/>
    <col min="2052" max="2052" width="43.375" style="31" customWidth="1"/>
    <col min="2053" max="2053" width="8.625" style="31" customWidth="1"/>
    <col min="2054" max="2054" width="8.375" style="31" customWidth="1"/>
    <col min="2055" max="2059" width="10.125" style="31" customWidth="1"/>
    <col min="2060" max="2304" width="9" style="31"/>
    <col min="2305" max="2305" width="30.25" style="31" customWidth="1"/>
    <col min="2306" max="2306" width="15.5" style="31" customWidth="1"/>
    <col min="2307" max="2307" width="36.375" style="31" customWidth="1"/>
    <col min="2308" max="2308" width="43.375" style="31" customWidth="1"/>
    <col min="2309" max="2309" width="8.625" style="31" customWidth="1"/>
    <col min="2310" max="2310" width="8.375" style="31" customWidth="1"/>
    <col min="2311" max="2315" width="10.125" style="31" customWidth="1"/>
    <col min="2316" max="2560" width="9" style="31"/>
    <col min="2561" max="2561" width="30.25" style="31" customWidth="1"/>
    <col min="2562" max="2562" width="15.5" style="31" customWidth="1"/>
    <col min="2563" max="2563" width="36.375" style="31" customWidth="1"/>
    <col min="2564" max="2564" width="43.375" style="31" customWidth="1"/>
    <col min="2565" max="2565" width="8.625" style="31" customWidth="1"/>
    <col min="2566" max="2566" width="8.375" style="31" customWidth="1"/>
    <col min="2567" max="2571" width="10.125" style="31" customWidth="1"/>
    <col min="2572" max="2816" width="9" style="31"/>
    <col min="2817" max="2817" width="30.25" style="31" customWidth="1"/>
    <col min="2818" max="2818" width="15.5" style="31" customWidth="1"/>
    <col min="2819" max="2819" width="36.375" style="31" customWidth="1"/>
    <col min="2820" max="2820" width="43.375" style="31" customWidth="1"/>
    <col min="2821" max="2821" width="8.625" style="31" customWidth="1"/>
    <col min="2822" max="2822" width="8.375" style="31" customWidth="1"/>
    <col min="2823" max="2827" width="10.125" style="31" customWidth="1"/>
    <col min="2828" max="3072" width="9" style="31"/>
    <col min="3073" max="3073" width="30.25" style="31" customWidth="1"/>
    <col min="3074" max="3074" width="15.5" style="31" customWidth="1"/>
    <col min="3075" max="3075" width="36.375" style="31" customWidth="1"/>
    <col min="3076" max="3076" width="43.375" style="31" customWidth="1"/>
    <col min="3077" max="3077" width="8.625" style="31" customWidth="1"/>
    <col min="3078" max="3078" width="8.375" style="31" customWidth="1"/>
    <col min="3079" max="3083" width="10.125" style="31" customWidth="1"/>
    <col min="3084" max="3328" width="9" style="31"/>
    <col min="3329" max="3329" width="30.25" style="31" customWidth="1"/>
    <col min="3330" max="3330" width="15.5" style="31" customWidth="1"/>
    <col min="3331" max="3331" width="36.375" style="31" customWidth="1"/>
    <col min="3332" max="3332" width="43.375" style="31" customWidth="1"/>
    <col min="3333" max="3333" width="8.625" style="31" customWidth="1"/>
    <col min="3334" max="3334" width="8.375" style="31" customWidth="1"/>
    <col min="3335" max="3339" width="10.125" style="31" customWidth="1"/>
    <col min="3340" max="3584" width="9" style="31"/>
    <col min="3585" max="3585" width="30.25" style="31" customWidth="1"/>
    <col min="3586" max="3586" width="15.5" style="31" customWidth="1"/>
    <col min="3587" max="3587" width="36.375" style="31" customWidth="1"/>
    <col min="3588" max="3588" width="43.375" style="31" customWidth="1"/>
    <col min="3589" max="3589" width="8.625" style="31" customWidth="1"/>
    <col min="3590" max="3590" width="8.375" style="31" customWidth="1"/>
    <col min="3591" max="3595" width="10.125" style="31" customWidth="1"/>
    <col min="3596" max="3840" width="9" style="31"/>
    <col min="3841" max="3841" width="30.25" style="31" customWidth="1"/>
    <col min="3842" max="3842" width="15.5" style="31" customWidth="1"/>
    <col min="3843" max="3843" width="36.375" style="31" customWidth="1"/>
    <col min="3844" max="3844" width="43.375" style="31" customWidth="1"/>
    <col min="3845" max="3845" width="8.625" style="31" customWidth="1"/>
    <col min="3846" max="3846" width="8.375" style="31" customWidth="1"/>
    <col min="3847" max="3851" width="10.125" style="31" customWidth="1"/>
    <col min="3852" max="4096" width="9" style="31"/>
    <col min="4097" max="4097" width="30.25" style="31" customWidth="1"/>
    <col min="4098" max="4098" width="15.5" style="31" customWidth="1"/>
    <col min="4099" max="4099" width="36.375" style="31" customWidth="1"/>
    <col min="4100" max="4100" width="43.375" style="31" customWidth="1"/>
    <col min="4101" max="4101" width="8.625" style="31" customWidth="1"/>
    <col min="4102" max="4102" width="8.375" style="31" customWidth="1"/>
    <col min="4103" max="4107" width="10.125" style="31" customWidth="1"/>
    <col min="4108" max="4352" width="9" style="31"/>
    <col min="4353" max="4353" width="30.25" style="31" customWidth="1"/>
    <col min="4354" max="4354" width="15.5" style="31" customWidth="1"/>
    <col min="4355" max="4355" width="36.375" style="31" customWidth="1"/>
    <col min="4356" max="4356" width="43.375" style="31" customWidth="1"/>
    <col min="4357" max="4357" width="8.625" style="31" customWidth="1"/>
    <col min="4358" max="4358" width="8.375" style="31" customWidth="1"/>
    <col min="4359" max="4363" width="10.125" style="31" customWidth="1"/>
    <col min="4364" max="4608" width="9" style="31"/>
    <col min="4609" max="4609" width="30.25" style="31" customWidth="1"/>
    <col min="4610" max="4610" width="15.5" style="31" customWidth="1"/>
    <col min="4611" max="4611" width="36.375" style="31" customWidth="1"/>
    <col min="4612" max="4612" width="43.375" style="31" customWidth="1"/>
    <col min="4613" max="4613" width="8.625" style="31" customWidth="1"/>
    <col min="4614" max="4614" width="8.375" style="31" customWidth="1"/>
    <col min="4615" max="4619" width="10.125" style="31" customWidth="1"/>
    <col min="4620" max="4864" width="9" style="31"/>
    <col min="4865" max="4865" width="30.25" style="31" customWidth="1"/>
    <col min="4866" max="4866" width="15.5" style="31" customWidth="1"/>
    <col min="4867" max="4867" width="36.375" style="31" customWidth="1"/>
    <col min="4868" max="4868" width="43.375" style="31" customWidth="1"/>
    <col min="4869" max="4869" width="8.625" style="31" customWidth="1"/>
    <col min="4870" max="4870" width="8.375" style="31" customWidth="1"/>
    <col min="4871" max="4875" width="10.125" style="31" customWidth="1"/>
    <col min="4876" max="5120" width="9" style="31"/>
    <col min="5121" max="5121" width="30.25" style="31" customWidth="1"/>
    <col min="5122" max="5122" width="15.5" style="31" customWidth="1"/>
    <col min="5123" max="5123" width="36.375" style="31" customWidth="1"/>
    <col min="5124" max="5124" width="43.375" style="31" customWidth="1"/>
    <col min="5125" max="5125" width="8.625" style="31" customWidth="1"/>
    <col min="5126" max="5126" width="8.375" style="31" customWidth="1"/>
    <col min="5127" max="5131" width="10.125" style="31" customWidth="1"/>
    <col min="5132" max="5376" width="9" style="31"/>
    <col min="5377" max="5377" width="30.25" style="31" customWidth="1"/>
    <col min="5378" max="5378" width="15.5" style="31" customWidth="1"/>
    <col min="5379" max="5379" width="36.375" style="31" customWidth="1"/>
    <col min="5380" max="5380" width="43.375" style="31" customWidth="1"/>
    <col min="5381" max="5381" width="8.625" style="31" customWidth="1"/>
    <col min="5382" max="5382" width="8.375" style="31" customWidth="1"/>
    <col min="5383" max="5387" width="10.125" style="31" customWidth="1"/>
    <col min="5388" max="5632" width="9" style="31"/>
    <col min="5633" max="5633" width="30.25" style="31" customWidth="1"/>
    <col min="5634" max="5634" width="15.5" style="31" customWidth="1"/>
    <col min="5635" max="5635" width="36.375" style="31" customWidth="1"/>
    <col min="5636" max="5636" width="43.375" style="31" customWidth="1"/>
    <col min="5637" max="5637" width="8.625" style="31" customWidth="1"/>
    <col min="5638" max="5638" width="8.375" style="31" customWidth="1"/>
    <col min="5639" max="5643" width="10.125" style="31" customWidth="1"/>
    <col min="5644" max="5888" width="9" style="31"/>
    <col min="5889" max="5889" width="30.25" style="31" customWidth="1"/>
    <col min="5890" max="5890" width="15.5" style="31" customWidth="1"/>
    <col min="5891" max="5891" width="36.375" style="31" customWidth="1"/>
    <col min="5892" max="5892" width="43.375" style="31" customWidth="1"/>
    <col min="5893" max="5893" width="8.625" style="31" customWidth="1"/>
    <col min="5894" max="5894" width="8.375" style="31" customWidth="1"/>
    <col min="5895" max="5899" width="10.125" style="31" customWidth="1"/>
    <col min="5900" max="6144" width="9" style="31"/>
    <col min="6145" max="6145" width="30.25" style="31" customWidth="1"/>
    <col min="6146" max="6146" width="15.5" style="31" customWidth="1"/>
    <col min="6147" max="6147" width="36.375" style="31" customWidth="1"/>
    <col min="6148" max="6148" width="43.375" style="31" customWidth="1"/>
    <col min="6149" max="6149" width="8.625" style="31" customWidth="1"/>
    <col min="6150" max="6150" width="8.375" style="31" customWidth="1"/>
    <col min="6151" max="6155" width="10.125" style="31" customWidth="1"/>
    <col min="6156" max="6400" width="9" style="31"/>
    <col min="6401" max="6401" width="30.25" style="31" customWidth="1"/>
    <col min="6402" max="6402" width="15.5" style="31" customWidth="1"/>
    <col min="6403" max="6403" width="36.375" style="31" customWidth="1"/>
    <col min="6404" max="6404" width="43.375" style="31" customWidth="1"/>
    <col min="6405" max="6405" width="8.625" style="31" customWidth="1"/>
    <col min="6406" max="6406" width="8.375" style="31" customWidth="1"/>
    <col min="6407" max="6411" width="10.125" style="31" customWidth="1"/>
    <col min="6412" max="6656" width="9" style="31"/>
    <col min="6657" max="6657" width="30.25" style="31" customWidth="1"/>
    <col min="6658" max="6658" width="15.5" style="31" customWidth="1"/>
    <col min="6659" max="6659" width="36.375" style="31" customWidth="1"/>
    <col min="6660" max="6660" width="43.375" style="31" customWidth="1"/>
    <col min="6661" max="6661" width="8.625" style="31" customWidth="1"/>
    <col min="6662" max="6662" width="8.375" style="31" customWidth="1"/>
    <col min="6663" max="6667" width="10.125" style="31" customWidth="1"/>
    <col min="6668" max="6912" width="9" style="31"/>
    <col min="6913" max="6913" width="30.25" style="31" customWidth="1"/>
    <col min="6914" max="6914" width="15.5" style="31" customWidth="1"/>
    <col min="6915" max="6915" width="36.375" style="31" customWidth="1"/>
    <col min="6916" max="6916" width="43.375" style="31" customWidth="1"/>
    <col min="6917" max="6917" width="8.625" style="31" customWidth="1"/>
    <col min="6918" max="6918" width="8.375" style="31" customWidth="1"/>
    <col min="6919" max="6923" width="10.125" style="31" customWidth="1"/>
    <col min="6924" max="7168" width="9" style="31"/>
    <col min="7169" max="7169" width="30.25" style="31" customWidth="1"/>
    <col min="7170" max="7170" width="15.5" style="31" customWidth="1"/>
    <col min="7171" max="7171" width="36.375" style="31" customWidth="1"/>
    <col min="7172" max="7172" width="43.375" style="31" customWidth="1"/>
    <col min="7173" max="7173" width="8.625" style="31" customWidth="1"/>
    <col min="7174" max="7174" width="8.375" style="31" customWidth="1"/>
    <col min="7175" max="7179" width="10.125" style="31" customWidth="1"/>
    <col min="7180" max="7424" width="9" style="31"/>
    <col min="7425" max="7425" width="30.25" style="31" customWidth="1"/>
    <col min="7426" max="7426" width="15.5" style="31" customWidth="1"/>
    <col min="7427" max="7427" width="36.375" style="31" customWidth="1"/>
    <col min="7428" max="7428" width="43.375" style="31" customWidth="1"/>
    <col min="7429" max="7429" width="8.625" style="31" customWidth="1"/>
    <col min="7430" max="7430" width="8.375" style="31" customWidth="1"/>
    <col min="7431" max="7435" width="10.125" style="31" customWidth="1"/>
    <col min="7436" max="7680" width="9" style="31"/>
    <col min="7681" max="7681" width="30.25" style="31" customWidth="1"/>
    <col min="7682" max="7682" width="15.5" style="31" customWidth="1"/>
    <col min="7683" max="7683" width="36.375" style="31" customWidth="1"/>
    <col min="7684" max="7684" width="43.375" style="31" customWidth="1"/>
    <col min="7685" max="7685" width="8.625" style="31" customWidth="1"/>
    <col min="7686" max="7686" width="8.375" style="31" customWidth="1"/>
    <col min="7687" max="7691" width="10.125" style="31" customWidth="1"/>
    <col min="7692" max="7936" width="9" style="31"/>
    <col min="7937" max="7937" width="30.25" style="31" customWidth="1"/>
    <col min="7938" max="7938" width="15.5" style="31" customWidth="1"/>
    <col min="7939" max="7939" width="36.375" style="31" customWidth="1"/>
    <col min="7940" max="7940" width="43.375" style="31" customWidth="1"/>
    <col min="7941" max="7941" width="8.625" style="31" customWidth="1"/>
    <col min="7942" max="7942" width="8.375" style="31" customWidth="1"/>
    <col min="7943" max="7947" width="10.125" style="31" customWidth="1"/>
    <col min="7948" max="8192" width="9" style="31"/>
    <col min="8193" max="8193" width="30.25" style="31" customWidth="1"/>
    <col min="8194" max="8194" width="15.5" style="31" customWidth="1"/>
    <col min="8195" max="8195" width="36.375" style="31" customWidth="1"/>
    <col min="8196" max="8196" width="43.375" style="31" customWidth="1"/>
    <col min="8197" max="8197" width="8.625" style="31" customWidth="1"/>
    <col min="8198" max="8198" width="8.375" style="31" customWidth="1"/>
    <col min="8199" max="8203" width="10.125" style="31" customWidth="1"/>
    <col min="8204" max="8448" width="9" style="31"/>
    <col min="8449" max="8449" width="30.25" style="31" customWidth="1"/>
    <col min="8450" max="8450" width="15.5" style="31" customWidth="1"/>
    <col min="8451" max="8451" width="36.375" style="31" customWidth="1"/>
    <col min="8452" max="8452" width="43.375" style="31" customWidth="1"/>
    <col min="8453" max="8453" width="8.625" style="31" customWidth="1"/>
    <col min="8454" max="8454" width="8.375" style="31" customWidth="1"/>
    <col min="8455" max="8459" width="10.125" style="31" customWidth="1"/>
    <col min="8460" max="8704" width="9" style="31"/>
    <col min="8705" max="8705" width="30.25" style="31" customWidth="1"/>
    <col min="8706" max="8706" width="15.5" style="31" customWidth="1"/>
    <col min="8707" max="8707" width="36.375" style="31" customWidth="1"/>
    <col min="8708" max="8708" width="43.375" style="31" customWidth="1"/>
    <col min="8709" max="8709" width="8.625" style="31" customWidth="1"/>
    <col min="8710" max="8710" width="8.375" style="31" customWidth="1"/>
    <col min="8711" max="8715" width="10.125" style="31" customWidth="1"/>
    <col min="8716" max="8960" width="9" style="31"/>
    <col min="8961" max="8961" width="30.25" style="31" customWidth="1"/>
    <col min="8962" max="8962" width="15.5" style="31" customWidth="1"/>
    <col min="8963" max="8963" width="36.375" style="31" customWidth="1"/>
    <col min="8964" max="8964" width="43.375" style="31" customWidth="1"/>
    <col min="8965" max="8965" width="8.625" style="31" customWidth="1"/>
    <col min="8966" max="8966" width="8.375" style="31" customWidth="1"/>
    <col min="8967" max="8971" width="10.125" style="31" customWidth="1"/>
    <col min="8972" max="9216" width="9" style="31"/>
    <col min="9217" max="9217" width="30.25" style="31" customWidth="1"/>
    <col min="9218" max="9218" width="15.5" style="31" customWidth="1"/>
    <col min="9219" max="9219" width="36.375" style="31" customWidth="1"/>
    <col min="9220" max="9220" width="43.375" style="31" customWidth="1"/>
    <col min="9221" max="9221" width="8.625" style="31" customWidth="1"/>
    <col min="9222" max="9222" width="8.375" style="31" customWidth="1"/>
    <col min="9223" max="9227" width="10.125" style="31" customWidth="1"/>
    <col min="9228" max="9472" width="9" style="31"/>
    <col min="9473" max="9473" width="30.25" style="31" customWidth="1"/>
    <col min="9474" max="9474" width="15.5" style="31" customWidth="1"/>
    <col min="9475" max="9475" width="36.375" style="31" customWidth="1"/>
    <col min="9476" max="9476" width="43.375" style="31" customWidth="1"/>
    <col min="9477" max="9477" width="8.625" style="31" customWidth="1"/>
    <col min="9478" max="9478" width="8.375" style="31" customWidth="1"/>
    <col min="9479" max="9483" width="10.125" style="31" customWidth="1"/>
    <col min="9484" max="9728" width="9" style="31"/>
    <col min="9729" max="9729" width="30.25" style="31" customWidth="1"/>
    <col min="9730" max="9730" width="15.5" style="31" customWidth="1"/>
    <col min="9731" max="9731" width="36.375" style="31" customWidth="1"/>
    <col min="9732" max="9732" width="43.375" style="31" customWidth="1"/>
    <col min="9733" max="9733" width="8.625" style="31" customWidth="1"/>
    <col min="9734" max="9734" width="8.375" style="31" customWidth="1"/>
    <col min="9735" max="9739" width="10.125" style="31" customWidth="1"/>
    <col min="9740" max="9984" width="9" style="31"/>
    <col min="9985" max="9985" width="30.25" style="31" customWidth="1"/>
    <col min="9986" max="9986" width="15.5" style="31" customWidth="1"/>
    <col min="9987" max="9987" width="36.375" style="31" customWidth="1"/>
    <col min="9988" max="9988" width="43.375" style="31" customWidth="1"/>
    <col min="9989" max="9989" width="8.625" style="31" customWidth="1"/>
    <col min="9990" max="9990" width="8.375" style="31" customWidth="1"/>
    <col min="9991" max="9995" width="10.125" style="31" customWidth="1"/>
    <col min="9996" max="10240" width="9" style="31"/>
    <col min="10241" max="10241" width="30.25" style="31" customWidth="1"/>
    <col min="10242" max="10242" width="15.5" style="31" customWidth="1"/>
    <col min="10243" max="10243" width="36.375" style="31" customWidth="1"/>
    <col min="10244" max="10244" width="43.375" style="31" customWidth="1"/>
    <col min="10245" max="10245" width="8.625" style="31" customWidth="1"/>
    <col min="10246" max="10246" width="8.375" style="31" customWidth="1"/>
    <col min="10247" max="10251" width="10.125" style="31" customWidth="1"/>
    <col min="10252" max="10496" width="9" style="31"/>
    <col min="10497" max="10497" width="30.25" style="31" customWidth="1"/>
    <col min="10498" max="10498" width="15.5" style="31" customWidth="1"/>
    <col min="10499" max="10499" width="36.375" style="31" customWidth="1"/>
    <col min="10500" max="10500" width="43.375" style="31" customWidth="1"/>
    <col min="10501" max="10501" width="8.625" style="31" customWidth="1"/>
    <col min="10502" max="10502" width="8.375" style="31" customWidth="1"/>
    <col min="10503" max="10507" width="10.125" style="31" customWidth="1"/>
    <col min="10508" max="10752" width="9" style="31"/>
    <col min="10753" max="10753" width="30.25" style="31" customWidth="1"/>
    <col min="10754" max="10754" width="15.5" style="31" customWidth="1"/>
    <col min="10755" max="10755" width="36.375" style="31" customWidth="1"/>
    <col min="10756" max="10756" width="43.375" style="31" customWidth="1"/>
    <col min="10757" max="10757" width="8.625" style="31" customWidth="1"/>
    <col min="10758" max="10758" width="8.375" style="31" customWidth="1"/>
    <col min="10759" max="10763" width="10.125" style="31" customWidth="1"/>
    <col min="10764" max="11008" width="9" style="31"/>
    <col min="11009" max="11009" width="30.25" style="31" customWidth="1"/>
    <col min="11010" max="11010" width="15.5" style="31" customWidth="1"/>
    <col min="11011" max="11011" width="36.375" style="31" customWidth="1"/>
    <col min="11012" max="11012" width="43.375" style="31" customWidth="1"/>
    <col min="11013" max="11013" width="8.625" style="31" customWidth="1"/>
    <col min="11014" max="11014" width="8.375" style="31" customWidth="1"/>
    <col min="11015" max="11019" width="10.125" style="31" customWidth="1"/>
    <col min="11020" max="11264" width="9" style="31"/>
    <col min="11265" max="11265" width="30.25" style="31" customWidth="1"/>
    <col min="11266" max="11266" width="15.5" style="31" customWidth="1"/>
    <col min="11267" max="11267" width="36.375" style="31" customWidth="1"/>
    <col min="11268" max="11268" width="43.375" style="31" customWidth="1"/>
    <col min="11269" max="11269" width="8.625" style="31" customWidth="1"/>
    <col min="11270" max="11270" width="8.375" style="31" customWidth="1"/>
    <col min="11271" max="11275" width="10.125" style="31" customWidth="1"/>
    <col min="11276" max="11520" width="9" style="31"/>
    <col min="11521" max="11521" width="30.25" style="31" customWidth="1"/>
    <col min="11522" max="11522" width="15.5" style="31" customWidth="1"/>
    <col min="11523" max="11523" width="36.375" style="31" customWidth="1"/>
    <col min="11524" max="11524" width="43.375" style="31" customWidth="1"/>
    <col min="11525" max="11525" width="8.625" style="31" customWidth="1"/>
    <col min="11526" max="11526" width="8.375" style="31" customWidth="1"/>
    <col min="11527" max="11531" width="10.125" style="31" customWidth="1"/>
    <col min="11532" max="11776" width="9" style="31"/>
    <col min="11777" max="11777" width="30.25" style="31" customWidth="1"/>
    <col min="11778" max="11778" width="15.5" style="31" customWidth="1"/>
    <col min="11779" max="11779" width="36.375" style="31" customWidth="1"/>
    <col min="11780" max="11780" width="43.375" style="31" customWidth="1"/>
    <col min="11781" max="11781" width="8.625" style="31" customWidth="1"/>
    <col min="11782" max="11782" width="8.375" style="31" customWidth="1"/>
    <col min="11783" max="11787" width="10.125" style="31" customWidth="1"/>
    <col min="11788" max="12032" width="9" style="31"/>
    <col min="12033" max="12033" width="30.25" style="31" customWidth="1"/>
    <col min="12034" max="12034" width="15.5" style="31" customWidth="1"/>
    <col min="12035" max="12035" width="36.375" style="31" customWidth="1"/>
    <col min="12036" max="12036" width="43.375" style="31" customWidth="1"/>
    <col min="12037" max="12037" width="8.625" style="31" customWidth="1"/>
    <col min="12038" max="12038" width="8.375" style="31" customWidth="1"/>
    <col min="12039" max="12043" width="10.125" style="31" customWidth="1"/>
    <col min="12044" max="12288" width="9" style="31"/>
    <col min="12289" max="12289" width="30.25" style="31" customWidth="1"/>
    <col min="12290" max="12290" width="15.5" style="31" customWidth="1"/>
    <col min="12291" max="12291" width="36.375" style="31" customWidth="1"/>
    <col min="12292" max="12292" width="43.375" style="31" customWidth="1"/>
    <col min="12293" max="12293" width="8.625" style="31" customWidth="1"/>
    <col min="12294" max="12294" width="8.375" style="31" customWidth="1"/>
    <col min="12295" max="12299" width="10.125" style="31" customWidth="1"/>
    <col min="12300" max="12544" width="9" style="31"/>
    <col min="12545" max="12545" width="30.25" style="31" customWidth="1"/>
    <col min="12546" max="12546" width="15.5" style="31" customWidth="1"/>
    <col min="12547" max="12547" width="36.375" style="31" customWidth="1"/>
    <col min="12548" max="12548" width="43.375" style="31" customWidth="1"/>
    <col min="12549" max="12549" width="8.625" style="31" customWidth="1"/>
    <col min="12550" max="12550" width="8.375" style="31" customWidth="1"/>
    <col min="12551" max="12555" width="10.125" style="31" customWidth="1"/>
    <col min="12556" max="12800" width="9" style="31"/>
    <col min="12801" max="12801" width="30.25" style="31" customWidth="1"/>
    <col min="12802" max="12802" width="15.5" style="31" customWidth="1"/>
    <col min="12803" max="12803" width="36.375" style="31" customWidth="1"/>
    <col min="12804" max="12804" width="43.375" style="31" customWidth="1"/>
    <col min="12805" max="12805" width="8.625" style="31" customWidth="1"/>
    <col min="12806" max="12806" width="8.375" style="31" customWidth="1"/>
    <col min="12807" max="12811" width="10.125" style="31" customWidth="1"/>
    <col min="12812" max="13056" width="9" style="31"/>
    <col min="13057" max="13057" width="30.25" style="31" customWidth="1"/>
    <col min="13058" max="13058" width="15.5" style="31" customWidth="1"/>
    <col min="13059" max="13059" width="36.375" style="31" customWidth="1"/>
    <col min="13060" max="13060" width="43.375" style="31" customWidth="1"/>
    <col min="13061" max="13061" width="8.625" style="31" customWidth="1"/>
    <col min="13062" max="13062" width="8.375" style="31" customWidth="1"/>
    <col min="13063" max="13067" width="10.125" style="31" customWidth="1"/>
    <col min="13068" max="13312" width="9" style="31"/>
    <col min="13313" max="13313" width="30.25" style="31" customWidth="1"/>
    <col min="13314" max="13314" width="15.5" style="31" customWidth="1"/>
    <col min="13315" max="13315" width="36.375" style="31" customWidth="1"/>
    <col min="13316" max="13316" width="43.375" style="31" customWidth="1"/>
    <col min="13317" max="13317" width="8.625" style="31" customWidth="1"/>
    <col min="13318" max="13318" width="8.375" style="31" customWidth="1"/>
    <col min="13319" max="13323" width="10.125" style="31" customWidth="1"/>
    <col min="13324" max="13568" width="9" style="31"/>
    <col min="13569" max="13569" width="30.25" style="31" customWidth="1"/>
    <col min="13570" max="13570" width="15.5" style="31" customWidth="1"/>
    <col min="13571" max="13571" width="36.375" style="31" customWidth="1"/>
    <col min="13572" max="13572" width="43.375" style="31" customWidth="1"/>
    <col min="13573" max="13573" width="8.625" style="31" customWidth="1"/>
    <col min="13574" max="13574" width="8.375" style="31" customWidth="1"/>
    <col min="13575" max="13579" width="10.125" style="31" customWidth="1"/>
    <col min="13580" max="13824" width="9" style="31"/>
    <col min="13825" max="13825" width="30.25" style="31" customWidth="1"/>
    <col min="13826" max="13826" width="15.5" style="31" customWidth="1"/>
    <col min="13827" max="13827" width="36.375" style="31" customWidth="1"/>
    <col min="13828" max="13828" width="43.375" style="31" customWidth="1"/>
    <col min="13829" max="13829" width="8.625" style="31" customWidth="1"/>
    <col min="13830" max="13830" width="8.375" style="31" customWidth="1"/>
    <col min="13831" max="13835" width="10.125" style="31" customWidth="1"/>
    <col min="13836" max="14080" width="9" style="31"/>
    <col min="14081" max="14081" width="30.25" style="31" customWidth="1"/>
    <col min="14082" max="14082" width="15.5" style="31" customWidth="1"/>
    <col min="14083" max="14083" width="36.375" style="31" customWidth="1"/>
    <col min="14084" max="14084" width="43.375" style="31" customWidth="1"/>
    <col min="14085" max="14085" width="8.625" style="31" customWidth="1"/>
    <col min="14086" max="14086" width="8.375" style="31" customWidth="1"/>
    <col min="14087" max="14091" width="10.125" style="31" customWidth="1"/>
    <col min="14092" max="14336" width="9" style="31"/>
    <col min="14337" max="14337" width="30.25" style="31" customWidth="1"/>
    <col min="14338" max="14338" width="15.5" style="31" customWidth="1"/>
    <col min="14339" max="14339" width="36.375" style="31" customWidth="1"/>
    <col min="14340" max="14340" width="43.375" style="31" customWidth="1"/>
    <col min="14341" max="14341" width="8.625" style="31" customWidth="1"/>
    <col min="14342" max="14342" width="8.375" style="31" customWidth="1"/>
    <col min="14343" max="14347" width="10.125" style="31" customWidth="1"/>
    <col min="14348" max="14592" width="9" style="31"/>
    <col min="14593" max="14593" width="30.25" style="31" customWidth="1"/>
    <col min="14594" max="14594" width="15.5" style="31" customWidth="1"/>
    <col min="14595" max="14595" width="36.375" style="31" customWidth="1"/>
    <col min="14596" max="14596" width="43.375" style="31" customWidth="1"/>
    <col min="14597" max="14597" width="8.625" style="31" customWidth="1"/>
    <col min="14598" max="14598" width="8.375" style="31" customWidth="1"/>
    <col min="14599" max="14603" width="10.125" style="31" customWidth="1"/>
    <col min="14604" max="14848" width="9" style="31"/>
    <col min="14849" max="14849" width="30.25" style="31" customWidth="1"/>
    <col min="14850" max="14850" width="15.5" style="31" customWidth="1"/>
    <col min="14851" max="14851" width="36.375" style="31" customWidth="1"/>
    <col min="14852" max="14852" width="43.375" style="31" customWidth="1"/>
    <col min="14853" max="14853" width="8.625" style="31" customWidth="1"/>
    <col min="14854" max="14854" width="8.375" style="31" customWidth="1"/>
    <col min="14855" max="14859" width="10.125" style="31" customWidth="1"/>
    <col min="14860" max="15104" width="9" style="31"/>
    <col min="15105" max="15105" width="30.25" style="31" customWidth="1"/>
    <col min="15106" max="15106" width="15.5" style="31" customWidth="1"/>
    <col min="15107" max="15107" width="36.375" style="31" customWidth="1"/>
    <col min="15108" max="15108" width="43.375" style="31" customWidth="1"/>
    <col min="15109" max="15109" width="8.625" style="31" customWidth="1"/>
    <col min="15110" max="15110" width="8.375" style="31" customWidth="1"/>
    <col min="15111" max="15115" width="10.125" style="31" customWidth="1"/>
    <col min="15116" max="15360" width="9" style="31"/>
    <col min="15361" max="15361" width="30.25" style="31" customWidth="1"/>
    <col min="15362" max="15362" width="15.5" style="31" customWidth="1"/>
    <col min="15363" max="15363" width="36.375" style="31" customWidth="1"/>
    <col min="15364" max="15364" width="43.375" style="31" customWidth="1"/>
    <col min="15365" max="15365" width="8.625" style="31" customWidth="1"/>
    <col min="15366" max="15366" width="8.375" style="31" customWidth="1"/>
    <col min="15367" max="15371" width="10.125" style="31" customWidth="1"/>
    <col min="15372" max="15616" width="9" style="31"/>
    <col min="15617" max="15617" width="30.25" style="31" customWidth="1"/>
    <col min="15618" max="15618" width="15.5" style="31" customWidth="1"/>
    <col min="15619" max="15619" width="36.375" style="31" customWidth="1"/>
    <col min="15620" max="15620" width="43.375" style="31" customWidth="1"/>
    <col min="15621" max="15621" width="8.625" style="31" customWidth="1"/>
    <col min="15622" max="15622" width="8.375" style="31" customWidth="1"/>
    <col min="15623" max="15627" width="10.125" style="31" customWidth="1"/>
    <col min="15628" max="15872" width="9" style="31"/>
    <col min="15873" max="15873" width="30.25" style="31" customWidth="1"/>
    <col min="15874" max="15874" width="15.5" style="31" customWidth="1"/>
    <col min="15875" max="15875" width="36.375" style="31" customWidth="1"/>
    <col min="15876" max="15876" width="43.375" style="31" customWidth="1"/>
    <col min="15877" max="15877" width="8.625" style="31" customWidth="1"/>
    <col min="15878" max="15878" width="8.375" style="31" customWidth="1"/>
    <col min="15879" max="15883" width="10.125" style="31" customWidth="1"/>
    <col min="15884" max="16128" width="9" style="31"/>
    <col min="16129" max="16129" width="30.25" style="31" customWidth="1"/>
    <col min="16130" max="16130" width="15.5" style="31" customWidth="1"/>
    <col min="16131" max="16131" width="36.375" style="31" customWidth="1"/>
    <col min="16132" max="16132" width="43.375" style="31" customWidth="1"/>
    <col min="16133" max="16133" width="8.625" style="31" customWidth="1"/>
    <col min="16134" max="16134" width="8.375" style="31" customWidth="1"/>
    <col min="16135" max="16139" width="10.125" style="31" customWidth="1"/>
    <col min="16140" max="16384" width="9" style="31"/>
  </cols>
  <sheetData>
    <row r="1" ht="29.25" customHeight="1" spans="1:11">
      <c r="A1" s="32" t="s">
        <v>614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ht="18.75" customHeight="1" spans="1:11">
      <c r="A2" s="33"/>
      <c r="B2" s="33"/>
      <c r="C2" s="33"/>
      <c r="D2" s="33"/>
      <c r="E2" s="33"/>
      <c r="F2" s="33"/>
      <c r="G2" s="33"/>
      <c r="H2" s="33"/>
      <c r="I2" s="33"/>
      <c r="J2" s="53" t="s">
        <v>615</v>
      </c>
      <c r="K2" s="53"/>
    </row>
    <row r="3" ht="18.75" customHeight="1" spans="1:11">
      <c r="A3" s="34" t="s">
        <v>616</v>
      </c>
      <c r="J3" s="54" t="s">
        <v>4</v>
      </c>
      <c r="K3" s="54"/>
    </row>
    <row r="4" s="30" customFormat="1" ht="25.5" customHeight="1" spans="1:11">
      <c r="A4" s="35" t="s">
        <v>617</v>
      </c>
      <c r="B4" s="36" t="s">
        <v>618</v>
      </c>
      <c r="C4" s="35" t="s">
        <v>619</v>
      </c>
      <c r="D4" s="35" t="s">
        <v>620</v>
      </c>
      <c r="E4" s="36" t="s">
        <v>621</v>
      </c>
      <c r="F4" s="36" t="s">
        <v>622</v>
      </c>
      <c r="G4" s="37" t="s">
        <v>623</v>
      </c>
      <c r="H4" s="38"/>
      <c r="I4" s="38"/>
      <c r="J4" s="38"/>
      <c r="K4" s="55"/>
    </row>
    <row r="5" s="30" customFormat="1" ht="51" customHeight="1" spans="1:11">
      <c r="A5" s="39"/>
      <c r="B5" s="40"/>
      <c r="C5" s="39"/>
      <c r="D5" s="39"/>
      <c r="E5" s="40"/>
      <c r="F5" s="40"/>
      <c r="G5" s="41" t="s">
        <v>86</v>
      </c>
      <c r="H5" s="42" t="s">
        <v>624</v>
      </c>
      <c r="I5" s="42" t="s">
        <v>80</v>
      </c>
      <c r="J5" s="42" t="s">
        <v>81</v>
      </c>
      <c r="K5" s="42" t="s">
        <v>82</v>
      </c>
    </row>
    <row r="6" ht="27.75" customHeight="1" spans="1:11">
      <c r="A6" s="43"/>
      <c r="B6" s="44"/>
      <c r="C6" s="43"/>
      <c r="D6" s="43"/>
      <c r="E6" s="44"/>
      <c r="F6" s="44"/>
      <c r="G6" s="45">
        <v>1</v>
      </c>
      <c r="H6" s="46">
        <v>2</v>
      </c>
      <c r="I6" s="46">
        <v>3</v>
      </c>
      <c r="J6" s="46">
        <v>4</v>
      </c>
      <c r="K6" s="46">
        <v>5</v>
      </c>
    </row>
    <row r="7" ht="27" customHeight="1" spans="1:11">
      <c r="A7" s="21" t="s">
        <v>625</v>
      </c>
      <c r="B7" s="47"/>
      <c r="C7" s="21"/>
      <c r="D7" s="21"/>
      <c r="E7" s="48"/>
      <c r="F7" s="48"/>
      <c r="G7" s="49">
        <f>H7</f>
        <v>943.77</v>
      </c>
      <c r="H7" s="49">
        <f>SUM(H8:H22)</f>
        <v>943.77</v>
      </c>
      <c r="I7" s="49">
        <f>SUM(I8:I22)</f>
        <v>0</v>
      </c>
      <c r="J7" s="49"/>
      <c r="K7" s="49"/>
    </row>
    <row r="8" ht="57.75" customHeight="1" spans="1:11">
      <c r="A8" s="21" t="s">
        <v>626</v>
      </c>
      <c r="B8" s="50" t="s">
        <v>344</v>
      </c>
      <c r="C8" s="21" t="s">
        <v>627</v>
      </c>
      <c r="D8" s="29" t="s">
        <v>628</v>
      </c>
      <c r="E8" s="21" t="s">
        <v>629</v>
      </c>
      <c r="F8" s="21"/>
      <c r="G8" s="49">
        <f t="shared" ref="G8:G22" si="0">H8</f>
        <v>21.1</v>
      </c>
      <c r="H8" s="23">
        <v>21.1</v>
      </c>
      <c r="I8" s="49"/>
      <c r="J8" s="49"/>
      <c r="K8" s="49"/>
    </row>
    <row r="9" ht="57.75" customHeight="1" spans="1:11">
      <c r="A9" s="18" t="s">
        <v>630</v>
      </c>
      <c r="B9" s="50" t="s">
        <v>344</v>
      </c>
      <c r="C9" s="21" t="s">
        <v>631</v>
      </c>
      <c r="D9" s="29" t="s">
        <v>632</v>
      </c>
      <c r="E9" s="21"/>
      <c r="F9" s="21"/>
      <c r="G9" s="49">
        <f t="shared" si="0"/>
        <v>30</v>
      </c>
      <c r="H9" s="24">
        <v>30</v>
      </c>
      <c r="I9" s="49"/>
      <c r="J9" s="49"/>
      <c r="K9" s="49"/>
    </row>
    <row r="10" ht="57.75" customHeight="1" spans="1:11">
      <c r="A10" s="18" t="s">
        <v>633</v>
      </c>
      <c r="B10" s="50" t="s">
        <v>344</v>
      </c>
      <c r="C10" s="21" t="s">
        <v>634</v>
      </c>
      <c r="D10" s="29" t="s">
        <v>635</v>
      </c>
      <c r="E10" s="21"/>
      <c r="F10" s="21"/>
      <c r="G10" s="49">
        <f t="shared" si="0"/>
        <v>16.5</v>
      </c>
      <c r="H10" s="24">
        <v>16.5</v>
      </c>
      <c r="I10" s="49"/>
      <c r="J10" s="49"/>
      <c r="K10" s="49"/>
    </row>
    <row r="11" ht="57.75" customHeight="1" spans="1:11">
      <c r="A11" s="18" t="s">
        <v>636</v>
      </c>
      <c r="B11" s="50" t="s">
        <v>344</v>
      </c>
      <c r="C11" s="21" t="s">
        <v>637</v>
      </c>
      <c r="D11" s="29" t="s">
        <v>638</v>
      </c>
      <c r="E11" s="21" t="s">
        <v>629</v>
      </c>
      <c r="F11" s="21"/>
      <c r="G11" s="49">
        <f t="shared" si="0"/>
        <v>200</v>
      </c>
      <c r="H11" s="24">
        <v>200</v>
      </c>
      <c r="I11" s="49"/>
      <c r="J11" s="49"/>
      <c r="K11" s="49"/>
    </row>
    <row r="12" ht="57.75" customHeight="1" spans="1:11">
      <c r="A12" s="18" t="s">
        <v>639</v>
      </c>
      <c r="B12" s="50" t="s">
        <v>344</v>
      </c>
      <c r="C12" s="17" t="s">
        <v>640</v>
      </c>
      <c r="D12" s="29" t="s">
        <v>641</v>
      </c>
      <c r="E12" s="21"/>
      <c r="F12" s="21"/>
      <c r="G12" s="49">
        <f t="shared" si="0"/>
        <v>56</v>
      </c>
      <c r="H12" s="18">
        <v>56</v>
      </c>
      <c r="I12" s="49"/>
      <c r="J12" s="49"/>
      <c r="K12" s="49"/>
    </row>
    <row r="13" ht="57.75" customHeight="1" spans="1:11">
      <c r="A13" s="18" t="s">
        <v>642</v>
      </c>
      <c r="B13" s="50" t="s">
        <v>344</v>
      </c>
      <c r="C13" s="18" t="s">
        <v>643</v>
      </c>
      <c r="D13" s="29" t="s">
        <v>644</v>
      </c>
      <c r="E13" s="51"/>
      <c r="F13" s="51"/>
      <c r="G13" s="49">
        <f t="shared" si="0"/>
        <v>29.67</v>
      </c>
      <c r="H13" s="18">
        <v>29.67</v>
      </c>
      <c r="I13" s="51"/>
      <c r="J13" s="51"/>
      <c r="K13" s="51"/>
    </row>
    <row r="14" ht="57.75" customHeight="1" spans="1:11">
      <c r="A14" s="18" t="s">
        <v>645</v>
      </c>
      <c r="B14" s="50" t="s">
        <v>344</v>
      </c>
      <c r="C14" s="18" t="s">
        <v>646</v>
      </c>
      <c r="D14" s="29" t="s">
        <v>647</v>
      </c>
      <c r="E14" s="51"/>
      <c r="F14" s="51"/>
      <c r="G14" s="49">
        <f t="shared" si="0"/>
        <v>11</v>
      </c>
      <c r="H14" s="26">
        <v>11</v>
      </c>
      <c r="I14" s="51"/>
      <c r="J14" s="51"/>
      <c r="K14" s="51"/>
    </row>
    <row r="15" ht="57.75" customHeight="1" spans="1:11">
      <c r="A15" s="17" t="s">
        <v>648</v>
      </c>
      <c r="B15" s="50" t="s">
        <v>344</v>
      </c>
      <c r="C15" s="17" t="s">
        <v>649</v>
      </c>
      <c r="D15" s="29" t="s">
        <v>650</v>
      </c>
      <c r="E15" s="51"/>
      <c r="F15" s="51"/>
      <c r="G15" s="49">
        <f t="shared" si="0"/>
        <v>10</v>
      </c>
      <c r="H15" s="26">
        <v>10</v>
      </c>
      <c r="I15" s="51"/>
      <c r="J15" s="51"/>
      <c r="K15" s="51"/>
    </row>
    <row r="16" ht="57.75" customHeight="1" spans="1:11">
      <c r="A16" s="18" t="s">
        <v>651</v>
      </c>
      <c r="B16" s="50" t="s">
        <v>344</v>
      </c>
      <c r="C16" s="18" t="s">
        <v>652</v>
      </c>
      <c r="D16" s="29" t="s">
        <v>653</v>
      </c>
      <c r="E16" s="51"/>
      <c r="F16" s="51"/>
      <c r="G16" s="49">
        <f t="shared" si="0"/>
        <v>98.5</v>
      </c>
      <c r="H16" s="26">
        <v>98.5</v>
      </c>
      <c r="I16" s="51"/>
      <c r="J16" s="51"/>
      <c r="K16" s="51"/>
    </row>
    <row r="17" ht="57.75" customHeight="1" spans="1:11">
      <c r="A17" s="18" t="s">
        <v>654</v>
      </c>
      <c r="B17" s="50" t="s">
        <v>344</v>
      </c>
      <c r="C17" s="18" t="s">
        <v>655</v>
      </c>
      <c r="D17" s="29" t="s">
        <v>656</v>
      </c>
      <c r="E17" s="52"/>
      <c r="F17" s="52"/>
      <c r="G17" s="49">
        <f t="shared" si="0"/>
        <v>7</v>
      </c>
      <c r="H17" s="26">
        <v>7</v>
      </c>
      <c r="I17" s="51"/>
      <c r="J17" s="51"/>
      <c r="K17" s="51"/>
    </row>
    <row r="18" ht="57.75" customHeight="1" spans="1:11">
      <c r="A18" s="18" t="s">
        <v>657</v>
      </c>
      <c r="B18" s="50" t="s">
        <v>344</v>
      </c>
      <c r="C18" s="18" t="s">
        <v>658</v>
      </c>
      <c r="D18" s="29" t="s">
        <v>659</v>
      </c>
      <c r="E18" s="51"/>
      <c r="F18" s="51"/>
      <c r="G18" s="49">
        <f t="shared" si="0"/>
        <v>318</v>
      </c>
      <c r="H18" s="26">
        <v>318</v>
      </c>
      <c r="I18" s="51"/>
      <c r="J18" s="51"/>
      <c r="K18" s="51"/>
    </row>
    <row r="19" ht="57.75" customHeight="1" spans="1:11">
      <c r="A19" s="18" t="s">
        <v>660</v>
      </c>
      <c r="B19" s="50" t="s">
        <v>344</v>
      </c>
      <c r="C19" s="18" t="s">
        <v>661</v>
      </c>
      <c r="D19" s="29" t="s">
        <v>662</v>
      </c>
      <c r="E19" s="51"/>
      <c r="F19" s="51"/>
      <c r="G19" s="49">
        <f t="shared" si="0"/>
        <v>10</v>
      </c>
      <c r="H19" s="26">
        <v>10</v>
      </c>
      <c r="I19" s="51"/>
      <c r="J19" s="51"/>
      <c r="K19" s="51"/>
    </row>
    <row r="20" ht="57.75" customHeight="1" spans="1:11">
      <c r="A20" s="18" t="s">
        <v>663</v>
      </c>
      <c r="B20" s="50" t="s">
        <v>344</v>
      </c>
      <c r="C20" s="18" t="s">
        <v>664</v>
      </c>
      <c r="D20" s="29" t="s">
        <v>665</v>
      </c>
      <c r="E20" s="51"/>
      <c r="F20" s="51"/>
      <c r="G20" s="49">
        <f t="shared" si="0"/>
        <v>100</v>
      </c>
      <c r="H20" s="26">
        <v>100</v>
      </c>
      <c r="I20" s="51"/>
      <c r="J20" s="51"/>
      <c r="K20" s="51"/>
    </row>
    <row r="21" ht="57.75" customHeight="1" spans="1:11">
      <c r="A21" s="18" t="s">
        <v>666</v>
      </c>
      <c r="B21" s="50" t="s">
        <v>344</v>
      </c>
      <c r="C21" s="18" t="s">
        <v>667</v>
      </c>
      <c r="D21" s="29" t="s">
        <v>668</v>
      </c>
      <c r="E21" s="51"/>
      <c r="F21" s="51"/>
      <c r="G21" s="49">
        <f t="shared" si="0"/>
        <v>30</v>
      </c>
      <c r="H21" s="26">
        <v>30</v>
      </c>
      <c r="I21" s="51"/>
      <c r="J21" s="51"/>
      <c r="K21" s="51"/>
    </row>
    <row r="22" ht="57.75" customHeight="1" spans="1:11">
      <c r="A22" s="18" t="s">
        <v>669</v>
      </c>
      <c r="B22" s="47" t="s">
        <v>344</v>
      </c>
      <c r="C22" s="18" t="s">
        <v>670</v>
      </c>
      <c r="D22" s="29" t="s">
        <v>671</v>
      </c>
      <c r="E22" s="51"/>
      <c r="F22" s="51"/>
      <c r="G22" s="49">
        <f t="shared" si="0"/>
        <v>6</v>
      </c>
      <c r="H22" s="26">
        <v>6</v>
      </c>
      <c r="I22" s="51"/>
      <c r="J22" s="51"/>
      <c r="K22" s="51"/>
    </row>
  </sheetData>
  <mergeCells count="10">
    <mergeCell ref="A1:K1"/>
    <mergeCell ref="J2:K2"/>
    <mergeCell ref="J3:K3"/>
    <mergeCell ref="G4:K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3"/>
  <sheetViews>
    <sheetView topLeftCell="A13" workbookViewId="0">
      <selection activeCell="B7" sqref="B7:B21"/>
    </sheetView>
  </sheetViews>
  <sheetFormatPr defaultColWidth="9" defaultRowHeight="13.5"/>
  <cols>
    <col min="1" max="1" width="9" style="10"/>
    <col min="2" max="2" width="17.5" style="10" customWidth="1"/>
    <col min="3" max="3" width="16.375" style="10" customWidth="1"/>
    <col min="4" max="4" width="8.625" style="10" customWidth="1"/>
    <col min="5" max="5" width="9.25" style="10" customWidth="1"/>
    <col min="6" max="6" width="9" style="10" customWidth="1"/>
    <col min="7" max="10" width="7" style="10" customWidth="1"/>
    <col min="11" max="11" width="30.25" style="10" customWidth="1"/>
    <col min="12" max="12" width="8.125" style="10" customWidth="1"/>
    <col min="13" max="15" width="6.5" style="10" customWidth="1"/>
    <col min="16" max="257" width="9" style="10"/>
    <col min="258" max="258" width="12.75" style="10" customWidth="1"/>
    <col min="259" max="259" width="13.5" style="10" customWidth="1"/>
    <col min="260" max="260" width="8.625" style="10" customWidth="1"/>
    <col min="261" max="266" width="7" style="10" customWidth="1"/>
    <col min="267" max="267" width="28" style="10" customWidth="1"/>
    <col min="268" max="268" width="8.125" style="10" customWidth="1"/>
    <col min="269" max="271" width="6.5" style="10" customWidth="1"/>
    <col min="272" max="513" width="9" style="10"/>
    <col min="514" max="514" width="12.75" style="10" customWidth="1"/>
    <col min="515" max="515" width="13.5" style="10" customWidth="1"/>
    <col min="516" max="516" width="8.625" style="10" customWidth="1"/>
    <col min="517" max="522" width="7" style="10" customWidth="1"/>
    <col min="523" max="523" width="28" style="10" customWidth="1"/>
    <col min="524" max="524" width="8.125" style="10" customWidth="1"/>
    <col min="525" max="527" width="6.5" style="10" customWidth="1"/>
    <col min="528" max="769" width="9" style="10"/>
    <col min="770" max="770" width="12.75" style="10" customWidth="1"/>
    <col min="771" max="771" width="13.5" style="10" customWidth="1"/>
    <col min="772" max="772" width="8.625" style="10" customWidth="1"/>
    <col min="773" max="778" width="7" style="10" customWidth="1"/>
    <col min="779" max="779" width="28" style="10" customWidth="1"/>
    <col min="780" max="780" width="8.125" style="10" customWidth="1"/>
    <col min="781" max="783" width="6.5" style="10" customWidth="1"/>
    <col min="784" max="1025" width="9" style="10"/>
    <col min="1026" max="1026" width="12.75" style="10" customWidth="1"/>
    <col min="1027" max="1027" width="13.5" style="10" customWidth="1"/>
    <col min="1028" max="1028" width="8.625" style="10" customWidth="1"/>
    <col min="1029" max="1034" width="7" style="10" customWidth="1"/>
    <col min="1035" max="1035" width="28" style="10" customWidth="1"/>
    <col min="1036" max="1036" width="8.125" style="10" customWidth="1"/>
    <col min="1037" max="1039" width="6.5" style="10" customWidth="1"/>
    <col min="1040" max="1281" width="9" style="10"/>
    <col min="1282" max="1282" width="12.75" style="10" customWidth="1"/>
    <col min="1283" max="1283" width="13.5" style="10" customWidth="1"/>
    <col min="1284" max="1284" width="8.625" style="10" customWidth="1"/>
    <col min="1285" max="1290" width="7" style="10" customWidth="1"/>
    <col min="1291" max="1291" width="28" style="10" customWidth="1"/>
    <col min="1292" max="1292" width="8.125" style="10" customWidth="1"/>
    <col min="1293" max="1295" width="6.5" style="10" customWidth="1"/>
    <col min="1296" max="1537" width="9" style="10"/>
    <col min="1538" max="1538" width="12.75" style="10" customWidth="1"/>
    <col min="1539" max="1539" width="13.5" style="10" customWidth="1"/>
    <col min="1540" max="1540" width="8.625" style="10" customWidth="1"/>
    <col min="1541" max="1546" width="7" style="10" customWidth="1"/>
    <col min="1547" max="1547" width="28" style="10" customWidth="1"/>
    <col min="1548" max="1548" width="8.125" style="10" customWidth="1"/>
    <col min="1549" max="1551" width="6.5" style="10" customWidth="1"/>
    <col min="1552" max="1793" width="9" style="10"/>
    <col min="1794" max="1794" width="12.75" style="10" customWidth="1"/>
    <col min="1795" max="1795" width="13.5" style="10" customWidth="1"/>
    <col min="1796" max="1796" width="8.625" style="10" customWidth="1"/>
    <col min="1797" max="1802" width="7" style="10" customWidth="1"/>
    <col min="1803" max="1803" width="28" style="10" customWidth="1"/>
    <col min="1804" max="1804" width="8.125" style="10" customWidth="1"/>
    <col min="1805" max="1807" width="6.5" style="10" customWidth="1"/>
    <col min="1808" max="2049" width="9" style="10"/>
    <col min="2050" max="2050" width="12.75" style="10" customWidth="1"/>
    <col min="2051" max="2051" width="13.5" style="10" customWidth="1"/>
    <col min="2052" max="2052" width="8.625" style="10" customWidth="1"/>
    <col min="2053" max="2058" width="7" style="10" customWidth="1"/>
    <col min="2059" max="2059" width="28" style="10" customWidth="1"/>
    <col min="2060" max="2060" width="8.125" style="10" customWidth="1"/>
    <col min="2061" max="2063" width="6.5" style="10" customWidth="1"/>
    <col min="2064" max="2305" width="9" style="10"/>
    <col min="2306" max="2306" width="12.75" style="10" customWidth="1"/>
    <col min="2307" max="2307" width="13.5" style="10" customWidth="1"/>
    <col min="2308" max="2308" width="8.625" style="10" customWidth="1"/>
    <col min="2309" max="2314" width="7" style="10" customWidth="1"/>
    <col min="2315" max="2315" width="28" style="10" customWidth="1"/>
    <col min="2316" max="2316" width="8.125" style="10" customWidth="1"/>
    <col min="2317" max="2319" width="6.5" style="10" customWidth="1"/>
    <col min="2320" max="2561" width="9" style="10"/>
    <col min="2562" max="2562" width="12.75" style="10" customWidth="1"/>
    <col min="2563" max="2563" width="13.5" style="10" customWidth="1"/>
    <col min="2564" max="2564" width="8.625" style="10" customWidth="1"/>
    <col min="2565" max="2570" width="7" style="10" customWidth="1"/>
    <col min="2571" max="2571" width="28" style="10" customWidth="1"/>
    <col min="2572" max="2572" width="8.125" style="10" customWidth="1"/>
    <col min="2573" max="2575" width="6.5" style="10" customWidth="1"/>
    <col min="2576" max="2817" width="9" style="10"/>
    <col min="2818" max="2818" width="12.75" style="10" customWidth="1"/>
    <col min="2819" max="2819" width="13.5" style="10" customWidth="1"/>
    <col min="2820" max="2820" width="8.625" style="10" customWidth="1"/>
    <col min="2821" max="2826" width="7" style="10" customWidth="1"/>
    <col min="2827" max="2827" width="28" style="10" customWidth="1"/>
    <col min="2828" max="2828" width="8.125" style="10" customWidth="1"/>
    <col min="2829" max="2831" width="6.5" style="10" customWidth="1"/>
    <col min="2832" max="3073" width="9" style="10"/>
    <col min="3074" max="3074" width="12.75" style="10" customWidth="1"/>
    <col min="3075" max="3075" width="13.5" style="10" customWidth="1"/>
    <col min="3076" max="3076" width="8.625" style="10" customWidth="1"/>
    <col min="3077" max="3082" width="7" style="10" customWidth="1"/>
    <col min="3083" max="3083" width="28" style="10" customWidth="1"/>
    <col min="3084" max="3084" width="8.125" style="10" customWidth="1"/>
    <col min="3085" max="3087" width="6.5" style="10" customWidth="1"/>
    <col min="3088" max="3329" width="9" style="10"/>
    <col min="3330" max="3330" width="12.75" style="10" customWidth="1"/>
    <col min="3331" max="3331" width="13.5" style="10" customWidth="1"/>
    <col min="3332" max="3332" width="8.625" style="10" customWidth="1"/>
    <col min="3333" max="3338" width="7" style="10" customWidth="1"/>
    <col min="3339" max="3339" width="28" style="10" customWidth="1"/>
    <col min="3340" max="3340" width="8.125" style="10" customWidth="1"/>
    <col min="3341" max="3343" width="6.5" style="10" customWidth="1"/>
    <col min="3344" max="3585" width="9" style="10"/>
    <col min="3586" max="3586" width="12.75" style="10" customWidth="1"/>
    <col min="3587" max="3587" width="13.5" style="10" customWidth="1"/>
    <col min="3588" max="3588" width="8.625" style="10" customWidth="1"/>
    <col min="3589" max="3594" width="7" style="10" customWidth="1"/>
    <col min="3595" max="3595" width="28" style="10" customWidth="1"/>
    <col min="3596" max="3596" width="8.125" style="10" customWidth="1"/>
    <col min="3597" max="3599" width="6.5" style="10" customWidth="1"/>
    <col min="3600" max="3841" width="9" style="10"/>
    <col min="3842" max="3842" width="12.75" style="10" customWidth="1"/>
    <col min="3843" max="3843" width="13.5" style="10" customWidth="1"/>
    <col min="3844" max="3844" width="8.625" style="10" customWidth="1"/>
    <col min="3845" max="3850" width="7" style="10" customWidth="1"/>
    <col min="3851" max="3851" width="28" style="10" customWidth="1"/>
    <col min="3852" max="3852" width="8.125" style="10" customWidth="1"/>
    <col min="3853" max="3855" width="6.5" style="10" customWidth="1"/>
    <col min="3856" max="4097" width="9" style="10"/>
    <col min="4098" max="4098" width="12.75" style="10" customWidth="1"/>
    <col min="4099" max="4099" width="13.5" style="10" customWidth="1"/>
    <col min="4100" max="4100" width="8.625" style="10" customWidth="1"/>
    <col min="4101" max="4106" width="7" style="10" customWidth="1"/>
    <col min="4107" max="4107" width="28" style="10" customWidth="1"/>
    <col min="4108" max="4108" width="8.125" style="10" customWidth="1"/>
    <col min="4109" max="4111" width="6.5" style="10" customWidth="1"/>
    <col min="4112" max="4353" width="9" style="10"/>
    <col min="4354" max="4354" width="12.75" style="10" customWidth="1"/>
    <col min="4355" max="4355" width="13.5" style="10" customWidth="1"/>
    <col min="4356" max="4356" width="8.625" style="10" customWidth="1"/>
    <col min="4357" max="4362" width="7" style="10" customWidth="1"/>
    <col min="4363" max="4363" width="28" style="10" customWidth="1"/>
    <col min="4364" max="4364" width="8.125" style="10" customWidth="1"/>
    <col min="4365" max="4367" width="6.5" style="10" customWidth="1"/>
    <col min="4368" max="4609" width="9" style="10"/>
    <col min="4610" max="4610" width="12.75" style="10" customWidth="1"/>
    <col min="4611" max="4611" width="13.5" style="10" customWidth="1"/>
    <col min="4612" max="4612" width="8.625" style="10" customWidth="1"/>
    <col min="4613" max="4618" width="7" style="10" customWidth="1"/>
    <col min="4619" max="4619" width="28" style="10" customWidth="1"/>
    <col min="4620" max="4620" width="8.125" style="10" customWidth="1"/>
    <col min="4621" max="4623" width="6.5" style="10" customWidth="1"/>
    <col min="4624" max="4865" width="9" style="10"/>
    <col min="4866" max="4866" width="12.75" style="10" customWidth="1"/>
    <col min="4867" max="4867" width="13.5" style="10" customWidth="1"/>
    <col min="4868" max="4868" width="8.625" style="10" customWidth="1"/>
    <col min="4869" max="4874" width="7" style="10" customWidth="1"/>
    <col min="4875" max="4875" width="28" style="10" customWidth="1"/>
    <col min="4876" max="4876" width="8.125" style="10" customWidth="1"/>
    <col min="4877" max="4879" width="6.5" style="10" customWidth="1"/>
    <col min="4880" max="5121" width="9" style="10"/>
    <col min="5122" max="5122" width="12.75" style="10" customWidth="1"/>
    <col min="5123" max="5123" width="13.5" style="10" customWidth="1"/>
    <col min="5124" max="5124" width="8.625" style="10" customWidth="1"/>
    <col min="5125" max="5130" width="7" style="10" customWidth="1"/>
    <col min="5131" max="5131" width="28" style="10" customWidth="1"/>
    <col min="5132" max="5132" width="8.125" style="10" customWidth="1"/>
    <col min="5133" max="5135" width="6.5" style="10" customWidth="1"/>
    <col min="5136" max="5377" width="9" style="10"/>
    <col min="5378" max="5378" width="12.75" style="10" customWidth="1"/>
    <col min="5379" max="5379" width="13.5" style="10" customWidth="1"/>
    <col min="5380" max="5380" width="8.625" style="10" customWidth="1"/>
    <col min="5381" max="5386" width="7" style="10" customWidth="1"/>
    <col min="5387" max="5387" width="28" style="10" customWidth="1"/>
    <col min="5388" max="5388" width="8.125" style="10" customWidth="1"/>
    <col min="5389" max="5391" width="6.5" style="10" customWidth="1"/>
    <col min="5392" max="5633" width="9" style="10"/>
    <col min="5634" max="5634" width="12.75" style="10" customWidth="1"/>
    <col min="5635" max="5635" width="13.5" style="10" customWidth="1"/>
    <col min="5636" max="5636" width="8.625" style="10" customWidth="1"/>
    <col min="5637" max="5642" width="7" style="10" customWidth="1"/>
    <col min="5643" max="5643" width="28" style="10" customWidth="1"/>
    <col min="5644" max="5644" width="8.125" style="10" customWidth="1"/>
    <col min="5645" max="5647" width="6.5" style="10" customWidth="1"/>
    <col min="5648" max="5889" width="9" style="10"/>
    <col min="5890" max="5890" width="12.75" style="10" customWidth="1"/>
    <col min="5891" max="5891" width="13.5" style="10" customWidth="1"/>
    <col min="5892" max="5892" width="8.625" style="10" customWidth="1"/>
    <col min="5893" max="5898" width="7" style="10" customWidth="1"/>
    <col min="5899" max="5899" width="28" style="10" customWidth="1"/>
    <col min="5900" max="5900" width="8.125" style="10" customWidth="1"/>
    <col min="5901" max="5903" width="6.5" style="10" customWidth="1"/>
    <col min="5904" max="6145" width="9" style="10"/>
    <col min="6146" max="6146" width="12.75" style="10" customWidth="1"/>
    <col min="6147" max="6147" width="13.5" style="10" customWidth="1"/>
    <col min="6148" max="6148" width="8.625" style="10" customWidth="1"/>
    <col min="6149" max="6154" width="7" style="10" customWidth="1"/>
    <col min="6155" max="6155" width="28" style="10" customWidth="1"/>
    <col min="6156" max="6156" width="8.125" style="10" customWidth="1"/>
    <col min="6157" max="6159" width="6.5" style="10" customWidth="1"/>
    <col min="6160" max="6401" width="9" style="10"/>
    <col min="6402" max="6402" width="12.75" style="10" customWidth="1"/>
    <col min="6403" max="6403" width="13.5" style="10" customWidth="1"/>
    <col min="6404" max="6404" width="8.625" style="10" customWidth="1"/>
    <col min="6405" max="6410" width="7" style="10" customWidth="1"/>
    <col min="6411" max="6411" width="28" style="10" customWidth="1"/>
    <col min="6412" max="6412" width="8.125" style="10" customWidth="1"/>
    <col min="6413" max="6415" width="6.5" style="10" customWidth="1"/>
    <col min="6416" max="6657" width="9" style="10"/>
    <col min="6658" max="6658" width="12.75" style="10" customWidth="1"/>
    <col min="6659" max="6659" width="13.5" style="10" customWidth="1"/>
    <col min="6660" max="6660" width="8.625" style="10" customWidth="1"/>
    <col min="6661" max="6666" width="7" style="10" customWidth="1"/>
    <col min="6667" max="6667" width="28" style="10" customWidth="1"/>
    <col min="6668" max="6668" width="8.125" style="10" customWidth="1"/>
    <col min="6669" max="6671" width="6.5" style="10" customWidth="1"/>
    <col min="6672" max="6913" width="9" style="10"/>
    <col min="6914" max="6914" width="12.75" style="10" customWidth="1"/>
    <col min="6915" max="6915" width="13.5" style="10" customWidth="1"/>
    <col min="6916" max="6916" width="8.625" style="10" customWidth="1"/>
    <col min="6917" max="6922" width="7" style="10" customWidth="1"/>
    <col min="6923" max="6923" width="28" style="10" customWidth="1"/>
    <col min="6924" max="6924" width="8.125" style="10" customWidth="1"/>
    <col min="6925" max="6927" width="6.5" style="10" customWidth="1"/>
    <col min="6928" max="7169" width="9" style="10"/>
    <col min="7170" max="7170" width="12.75" style="10" customWidth="1"/>
    <col min="7171" max="7171" width="13.5" style="10" customWidth="1"/>
    <col min="7172" max="7172" width="8.625" style="10" customWidth="1"/>
    <col min="7173" max="7178" width="7" style="10" customWidth="1"/>
    <col min="7179" max="7179" width="28" style="10" customWidth="1"/>
    <col min="7180" max="7180" width="8.125" style="10" customWidth="1"/>
    <col min="7181" max="7183" width="6.5" style="10" customWidth="1"/>
    <col min="7184" max="7425" width="9" style="10"/>
    <col min="7426" max="7426" width="12.75" style="10" customWidth="1"/>
    <col min="7427" max="7427" width="13.5" style="10" customWidth="1"/>
    <col min="7428" max="7428" width="8.625" style="10" customWidth="1"/>
    <col min="7429" max="7434" width="7" style="10" customWidth="1"/>
    <col min="7435" max="7435" width="28" style="10" customWidth="1"/>
    <col min="7436" max="7436" width="8.125" style="10" customWidth="1"/>
    <col min="7437" max="7439" width="6.5" style="10" customWidth="1"/>
    <col min="7440" max="7681" width="9" style="10"/>
    <col min="7682" max="7682" width="12.75" style="10" customWidth="1"/>
    <col min="7683" max="7683" width="13.5" style="10" customWidth="1"/>
    <col min="7684" max="7684" width="8.625" style="10" customWidth="1"/>
    <col min="7685" max="7690" width="7" style="10" customWidth="1"/>
    <col min="7691" max="7691" width="28" style="10" customWidth="1"/>
    <col min="7692" max="7692" width="8.125" style="10" customWidth="1"/>
    <col min="7693" max="7695" width="6.5" style="10" customWidth="1"/>
    <col min="7696" max="7937" width="9" style="10"/>
    <col min="7938" max="7938" width="12.75" style="10" customWidth="1"/>
    <col min="7939" max="7939" width="13.5" style="10" customWidth="1"/>
    <col min="7940" max="7940" width="8.625" style="10" customWidth="1"/>
    <col min="7941" max="7946" width="7" style="10" customWidth="1"/>
    <col min="7947" max="7947" width="28" style="10" customWidth="1"/>
    <col min="7948" max="7948" width="8.125" style="10" customWidth="1"/>
    <col min="7949" max="7951" width="6.5" style="10" customWidth="1"/>
    <col min="7952" max="8193" width="9" style="10"/>
    <col min="8194" max="8194" width="12.75" style="10" customWidth="1"/>
    <col min="8195" max="8195" width="13.5" style="10" customWidth="1"/>
    <col min="8196" max="8196" width="8.625" style="10" customWidth="1"/>
    <col min="8197" max="8202" width="7" style="10" customWidth="1"/>
    <col min="8203" max="8203" width="28" style="10" customWidth="1"/>
    <col min="8204" max="8204" width="8.125" style="10" customWidth="1"/>
    <col min="8205" max="8207" width="6.5" style="10" customWidth="1"/>
    <col min="8208" max="8449" width="9" style="10"/>
    <col min="8450" max="8450" width="12.75" style="10" customWidth="1"/>
    <col min="8451" max="8451" width="13.5" style="10" customWidth="1"/>
    <col min="8452" max="8452" width="8.625" style="10" customWidth="1"/>
    <col min="8453" max="8458" width="7" style="10" customWidth="1"/>
    <col min="8459" max="8459" width="28" style="10" customWidth="1"/>
    <col min="8460" max="8460" width="8.125" style="10" customWidth="1"/>
    <col min="8461" max="8463" width="6.5" style="10" customWidth="1"/>
    <col min="8464" max="8705" width="9" style="10"/>
    <col min="8706" max="8706" width="12.75" style="10" customWidth="1"/>
    <col min="8707" max="8707" width="13.5" style="10" customWidth="1"/>
    <col min="8708" max="8708" width="8.625" style="10" customWidth="1"/>
    <col min="8709" max="8714" width="7" style="10" customWidth="1"/>
    <col min="8715" max="8715" width="28" style="10" customWidth="1"/>
    <col min="8716" max="8716" width="8.125" style="10" customWidth="1"/>
    <col min="8717" max="8719" width="6.5" style="10" customWidth="1"/>
    <col min="8720" max="8961" width="9" style="10"/>
    <col min="8962" max="8962" width="12.75" style="10" customWidth="1"/>
    <col min="8963" max="8963" width="13.5" style="10" customWidth="1"/>
    <col min="8964" max="8964" width="8.625" style="10" customWidth="1"/>
    <col min="8965" max="8970" width="7" style="10" customWidth="1"/>
    <col min="8971" max="8971" width="28" style="10" customWidth="1"/>
    <col min="8972" max="8972" width="8.125" style="10" customWidth="1"/>
    <col min="8973" max="8975" width="6.5" style="10" customWidth="1"/>
    <col min="8976" max="9217" width="9" style="10"/>
    <col min="9218" max="9218" width="12.75" style="10" customWidth="1"/>
    <col min="9219" max="9219" width="13.5" style="10" customWidth="1"/>
    <col min="9220" max="9220" width="8.625" style="10" customWidth="1"/>
    <col min="9221" max="9226" width="7" style="10" customWidth="1"/>
    <col min="9227" max="9227" width="28" style="10" customWidth="1"/>
    <col min="9228" max="9228" width="8.125" style="10" customWidth="1"/>
    <col min="9229" max="9231" width="6.5" style="10" customWidth="1"/>
    <col min="9232" max="9473" width="9" style="10"/>
    <col min="9474" max="9474" width="12.75" style="10" customWidth="1"/>
    <col min="9475" max="9475" width="13.5" style="10" customWidth="1"/>
    <col min="9476" max="9476" width="8.625" style="10" customWidth="1"/>
    <col min="9477" max="9482" width="7" style="10" customWidth="1"/>
    <col min="9483" max="9483" width="28" style="10" customWidth="1"/>
    <col min="9484" max="9484" width="8.125" style="10" customWidth="1"/>
    <col min="9485" max="9487" width="6.5" style="10" customWidth="1"/>
    <col min="9488" max="9729" width="9" style="10"/>
    <col min="9730" max="9730" width="12.75" style="10" customWidth="1"/>
    <col min="9731" max="9731" width="13.5" style="10" customWidth="1"/>
    <col min="9732" max="9732" width="8.625" style="10" customWidth="1"/>
    <col min="9733" max="9738" width="7" style="10" customWidth="1"/>
    <col min="9739" max="9739" width="28" style="10" customWidth="1"/>
    <col min="9740" max="9740" width="8.125" style="10" customWidth="1"/>
    <col min="9741" max="9743" width="6.5" style="10" customWidth="1"/>
    <col min="9744" max="9985" width="9" style="10"/>
    <col min="9986" max="9986" width="12.75" style="10" customWidth="1"/>
    <col min="9987" max="9987" width="13.5" style="10" customWidth="1"/>
    <col min="9988" max="9988" width="8.625" style="10" customWidth="1"/>
    <col min="9989" max="9994" width="7" style="10" customWidth="1"/>
    <col min="9995" max="9995" width="28" style="10" customWidth="1"/>
    <col min="9996" max="9996" width="8.125" style="10" customWidth="1"/>
    <col min="9997" max="9999" width="6.5" style="10" customWidth="1"/>
    <col min="10000" max="10241" width="9" style="10"/>
    <col min="10242" max="10242" width="12.75" style="10" customWidth="1"/>
    <col min="10243" max="10243" width="13.5" style="10" customWidth="1"/>
    <col min="10244" max="10244" width="8.625" style="10" customWidth="1"/>
    <col min="10245" max="10250" width="7" style="10" customWidth="1"/>
    <col min="10251" max="10251" width="28" style="10" customWidth="1"/>
    <col min="10252" max="10252" width="8.125" style="10" customWidth="1"/>
    <col min="10253" max="10255" width="6.5" style="10" customWidth="1"/>
    <col min="10256" max="10497" width="9" style="10"/>
    <col min="10498" max="10498" width="12.75" style="10" customWidth="1"/>
    <col min="10499" max="10499" width="13.5" style="10" customWidth="1"/>
    <col min="10500" max="10500" width="8.625" style="10" customWidth="1"/>
    <col min="10501" max="10506" width="7" style="10" customWidth="1"/>
    <col min="10507" max="10507" width="28" style="10" customWidth="1"/>
    <col min="10508" max="10508" width="8.125" style="10" customWidth="1"/>
    <col min="10509" max="10511" width="6.5" style="10" customWidth="1"/>
    <col min="10512" max="10753" width="9" style="10"/>
    <col min="10754" max="10754" width="12.75" style="10" customWidth="1"/>
    <col min="10755" max="10755" width="13.5" style="10" customWidth="1"/>
    <col min="10756" max="10756" width="8.625" style="10" customWidth="1"/>
    <col min="10757" max="10762" width="7" style="10" customWidth="1"/>
    <col min="10763" max="10763" width="28" style="10" customWidth="1"/>
    <col min="10764" max="10764" width="8.125" style="10" customWidth="1"/>
    <col min="10765" max="10767" width="6.5" style="10" customWidth="1"/>
    <col min="10768" max="11009" width="9" style="10"/>
    <col min="11010" max="11010" width="12.75" style="10" customWidth="1"/>
    <col min="11011" max="11011" width="13.5" style="10" customWidth="1"/>
    <col min="11012" max="11012" width="8.625" style="10" customWidth="1"/>
    <col min="11013" max="11018" width="7" style="10" customWidth="1"/>
    <col min="11019" max="11019" width="28" style="10" customWidth="1"/>
    <col min="11020" max="11020" width="8.125" style="10" customWidth="1"/>
    <col min="11021" max="11023" width="6.5" style="10" customWidth="1"/>
    <col min="11024" max="11265" width="9" style="10"/>
    <col min="11266" max="11266" width="12.75" style="10" customWidth="1"/>
    <col min="11267" max="11267" width="13.5" style="10" customWidth="1"/>
    <col min="11268" max="11268" width="8.625" style="10" customWidth="1"/>
    <col min="11269" max="11274" width="7" style="10" customWidth="1"/>
    <col min="11275" max="11275" width="28" style="10" customWidth="1"/>
    <col min="11276" max="11276" width="8.125" style="10" customWidth="1"/>
    <col min="11277" max="11279" width="6.5" style="10" customWidth="1"/>
    <col min="11280" max="11521" width="9" style="10"/>
    <col min="11522" max="11522" width="12.75" style="10" customWidth="1"/>
    <col min="11523" max="11523" width="13.5" style="10" customWidth="1"/>
    <col min="11524" max="11524" width="8.625" style="10" customWidth="1"/>
    <col min="11525" max="11530" width="7" style="10" customWidth="1"/>
    <col min="11531" max="11531" width="28" style="10" customWidth="1"/>
    <col min="11532" max="11532" width="8.125" style="10" customWidth="1"/>
    <col min="11533" max="11535" width="6.5" style="10" customWidth="1"/>
    <col min="11536" max="11777" width="9" style="10"/>
    <col min="11778" max="11778" width="12.75" style="10" customWidth="1"/>
    <col min="11779" max="11779" width="13.5" style="10" customWidth="1"/>
    <col min="11780" max="11780" width="8.625" style="10" customWidth="1"/>
    <col min="11781" max="11786" width="7" style="10" customWidth="1"/>
    <col min="11787" max="11787" width="28" style="10" customWidth="1"/>
    <col min="11788" max="11788" width="8.125" style="10" customWidth="1"/>
    <col min="11789" max="11791" width="6.5" style="10" customWidth="1"/>
    <col min="11792" max="12033" width="9" style="10"/>
    <col min="12034" max="12034" width="12.75" style="10" customWidth="1"/>
    <col min="12035" max="12035" width="13.5" style="10" customWidth="1"/>
    <col min="12036" max="12036" width="8.625" style="10" customWidth="1"/>
    <col min="12037" max="12042" width="7" style="10" customWidth="1"/>
    <col min="12043" max="12043" width="28" style="10" customWidth="1"/>
    <col min="12044" max="12044" width="8.125" style="10" customWidth="1"/>
    <col min="12045" max="12047" width="6.5" style="10" customWidth="1"/>
    <col min="12048" max="12289" width="9" style="10"/>
    <col min="12290" max="12290" width="12.75" style="10" customWidth="1"/>
    <col min="12291" max="12291" width="13.5" style="10" customWidth="1"/>
    <col min="12292" max="12292" width="8.625" style="10" customWidth="1"/>
    <col min="12293" max="12298" width="7" style="10" customWidth="1"/>
    <col min="12299" max="12299" width="28" style="10" customWidth="1"/>
    <col min="12300" max="12300" width="8.125" style="10" customWidth="1"/>
    <col min="12301" max="12303" width="6.5" style="10" customWidth="1"/>
    <col min="12304" max="12545" width="9" style="10"/>
    <col min="12546" max="12546" width="12.75" style="10" customWidth="1"/>
    <col min="12547" max="12547" width="13.5" style="10" customWidth="1"/>
    <col min="12548" max="12548" width="8.625" style="10" customWidth="1"/>
    <col min="12549" max="12554" width="7" style="10" customWidth="1"/>
    <col min="12555" max="12555" width="28" style="10" customWidth="1"/>
    <col min="12556" max="12556" width="8.125" style="10" customWidth="1"/>
    <col min="12557" max="12559" width="6.5" style="10" customWidth="1"/>
    <col min="12560" max="12801" width="9" style="10"/>
    <col min="12802" max="12802" width="12.75" style="10" customWidth="1"/>
    <col min="12803" max="12803" width="13.5" style="10" customWidth="1"/>
    <col min="12804" max="12804" width="8.625" style="10" customWidth="1"/>
    <col min="12805" max="12810" width="7" style="10" customWidth="1"/>
    <col min="12811" max="12811" width="28" style="10" customWidth="1"/>
    <col min="12812" max="12812" width="8.125" style="10" customWidth="1"/>
    <col min="12813" max="12815" width="6.5" style="10" customWidth="1"/>
    <col min="12816" max="13057" width="9" style="10"/>
    <col min="13058" max="13058" width="12.75" style="10" customWidth="1"/>
    <col min="13059" max="13059" width="13.5" style="10" customWidth="1"/>
    <col min="13060" max="13060" width="8.625" style="10" customWidth="1"/>
    <col min="13061" max="13066" width="7" style="10" customWidth="1"/>
    <col min="13067" max="13067" width="28" style="10" customWidth="1"/>
    <col min="13068" max="13068" width="8.125" style="10" customWidth="1"/>
    <col min="13069" max="13071" width="6.5" style="10" customWidth="1"/>
    <col min="13072" max="13313" width="9" style="10"/>
    <col min="13314" max="13314" width="12.75" style="10" customWidth="1"/>
    <col min="13315" max="13315" width="13.5" style="10" customWidth="1"/>
    <col min="13316" max="13316" width="8.625" style="10" customWidth="1"/>
    <col min="13317" max="13322" width="7" style="10" customWidth="1"/>
    <col min="13323" max="13323" width="28" style="10" customWidth="1"/>
    <col min="13324" max="13324" width="8.125" style="10" customWidth="1"/>
    <col min="13325" max="13327" width="6.5" style="10" customWidth="1"/>
    <col min="13328" max="13569" width="9" style="10"/>
    <col min="13570" max="13570" width="12.75" style="10" customWidth="1"/>
    <col min="13571" max="13571" width="13.5" style="10" customWidth="1"/>
    <col min="13572" max="13572" width="8.625" style="10" customWidth="1"/>
    <col min="13573" max="13578" width="7" style="10" customWidth="1"/>
    <col min="13579" max="13579" width="28" style="10" customWidth="1"/>
    <col min="13580" max="13580" width="8.125" style="10" customWidth="1"/>
    <col min="13581" max="13583" width="6.5" style="10" customWidth="1"/>
    <col min="13584" max="13825" width="9" style="10"/>
    <col min="13826" max="13826" width="12.75" style="10" customWidth="1"/>
    <col min="13827" max="13827" width="13.5" style="10" customWidth="1"/>
    <col min="13828" max="13828" width="8.625" style="10" customWidth="1"/>
    <col min="13829" max="13834" width="7" style="10" customWidth="1"/>
    <col min="13835" max="13835" width="28" style="10" customWidth="1"/>
    <col min="13836" max="13836" width="8.125" style="10" customWidth="1"/>
    <col min="13837" max="13839" width="6.5" style="10" customWidth="1"/>
    <col min="13840" max="14081" width="9" style="10"/>
    <col min="14082" max="14082" width="12.75" style="10" customWidth="1"/>
    <col min="14083" max="14083" width="13.5" style="10" customWidth="1"/>
    <col min="14084" max="14084" width="8.625" style="10" customWidth="1"/>
    <col min="14085" max="14090" width="7" style="10" customWidth="1"/>
    <col min="14091" max="14091" width="28" style="10" customWidth="1"/>
    <col min="14092" max="14092" width="8.125" style="10" customWidth="1"/>
    <col min="14093" max="14095" width="6.5" style="10" customWidth="1"/>
    <col min="14096" max="14337" width="9" style="10"/>
    <col min="14338" max="14338" width="12.75" style="10" customWidth="1"/>
    <col min="14339" max="14339" width="13.5" style="10" customWidth="1"/>
    <col min="14340" max="14340" width="8.625" style="10" customWidth="1"/>
    <col min="14341" max="14346" width="7" style="10" customWidth="1"/>
    <col min="14347" max="14347" width="28" style="10" customWidth="1"/>
    <col min="14348" max="14348" width="8.125" style="10" customWidth="1"/>
    <col min="14349" max="14351" width="6.5" style="10" customWidth="1"/>
    <col min="14352" max="14593" width="9" style="10"/>
    <col min="14594" max="14594" width="12.75" style="10" customWidth="1"/>
    <col min="14595" max="14595" width="13.5" style="10" customWidth="1"/>
    <col min="14596" max="14596" width="8.625" style="10" customWidth="1"/>
    <col min="14597" max="14602" width="7" style="10" customWidth="1"/>
    <col min="14603" max="14603" width="28" style="10" customWidth="1"/>
    <col min="14604" max="14604" width="8.125" style="10" customWidth="1"/>
    <col min="14605" max="14607" width="6.5" style="10" customWidth="1"/>
    <col min="14608" max="14849" width="9" style="10"/>
    <col min="14850" max="14850" width="12.75" style="10" customWidth="1"/>
    <col min="14851" max="14851" width="13.5" style="10" customWidth="1"/>
    <col min="14852" max="14852" width="8.625" style="10" customWidth="1"/>
    <col min="14853" max="14858" width="7" style="10" customWidth="1"/>
    <col min="14859" max="14859" width="28" style="10" customWidth="1"/>
    <col min="14860" max="14860" width="8.125" style="10" customWidth="1"/>
    <col min="14861" max="14863" width="6.5" style="10" customWidth="1"/>
    <col min="14864" max="15105" width="9" style="10"/>
    <col min="15106" max="15106" width="12.75" style="10" customWidth="1"/>
    <col min="15107" max="15107" width="13.5" style="10" customWidth="1"/>
    <col min="15108" max="15108" width="8.625" style="10" customWidth="1"/>
    <col min="15109" max="15114" width="7" style="10" customWidth="1"/>
    <col min="15115" max="15115" width="28" style="10" customWidth="1"/>
    <col min="15116" max="15116" width="8.125" style="10" customWidth="1"/>
    <col min="15117" max="15119" width="6.5" style="10" customWidth="1"/>
    <col min="15120" max="15361" width="9" style="10"/>
    <col min="15362" max="15362" width="12.75" style="10" customWidth="1"/>
    <col min="15363" max="15363" width="13.5" style="10" customWidth="1"/>
    <col min="15364" max="15364" width="8.625" style="10" customWidth="1"/>
    <col min="15365" max="15370" width="7" style="10" customWidth="1"/>
    <col min="15371" max="15371" width="28" style="10" customWidth="1"/>
    <col min="15372" max="15372" width="8.125" style="10" customWidth="1"/>
    <col min="15373" max="15375" width="6.5" style="10" customWidth="1"/>
    <col min="15376" max="15617" width="9" style="10"/>
    <col min="15618" max="15618" width="12.75" style="10" customWidth="1"/>
    <col min="15619" max="15619" width="13.5" style="10" customWidth="1"/>
    <col min="15620" max="15620" width="8.625" style="10" customWidth="1"/>
    <col min="15621" max="15626" width="7" style="10" customWidth="1"/>
    <col min="15627" max="15627" width="28" style="10" customWidth="1"/>
    <col min="15628" max="15628" width="8.125" style="10" customWidth="1"/>
    <col min="15629" max="15631" width="6.5" style="10" customWidth="1"/>
    <col min="15632" max="15873" width="9" style="10"/>
    <col min="15874" max="15874" width="12.75" style="10" customWidth="1"/>
    <col min="15875" max="15875" width="13.5" style="10" customWidth="1"/>
    <col min="15876" max="15876" width="8.625" style="10" customWidth="1"/>
    <col min="15877" max="15882" width="7" style="10" customWidth="1"/>
    <col min="15883" max="15883" width="28" style="10" customWidth="1"/>
    <col min="15884" max="15884" width="8.125" style="10" customWidth="1"/>
    <col min="15885" max="15887" width="6.5" style="10" customWidth="1"/>
    <col min="15888" max="16129" width="9" style="10"/>
    <col min="16130" max="16130" width="12.75" style="10" customWidth="1"/>
    <col min="16131" max="16131" width="13.5" style="10" customWidth="1"/>
    <col min="16132" max="16132" width="8.625" style="10" customWidth="1"/>
    <col min="16133" max="16138" width="7" style="10" customWidth="1"/>
    <col min="16139" max="16139" width="28" style="10" customWidth="1"/>
    <col min="16140" max="16140" width="8.125" style="10" customWidth="1"/>
    <col min="16141" max="16143" width="6.5" style="10" customWidth="1"/>
    <col min="16144" max="16384" width="9" style="10"/>
  </cols>
  <sheetData>
    <row r="1" ht="33.75" customHeight="1" spans="2:15">
      <c r="B1" s="11" t="s">
        <v>672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</row>
    <row r="2" s="9" customFormat="1" ht="12" spans="2:15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27" t="s">
        <v>673</v>
      </c>
      <c r="O2" s="27"/>
    </row>
    <row r="3" s="9" customFormat="1" ht="29.25" customHeight="1" spans="1:15">
      <c r="A3" s="13" t="s">
        <v>674</v>
      </c>
      <c r="B3" s="13"/>
      <c r="C3" s="13"/>
      <c r="N3" s="28" t="s">
        <v>602</v>
      </c>
      <c r="O3" s="28"/>
    </row>
    <row r="4" spans="1:15">
      <c r="A4" s="14" t="s">
        <v>675</v>
      </c>
      <c r="B4" s="15" t="s">
        <v>617</v>
      </c>
      <c r="C4" s="15" t="s">
        <v>619</v>
      </c>
      <c r="D4" s="16" t="s">
        <v>86</v>
      </c>
      <c r="E4" s="14" t="s">
        <v>676</v>
      </c>
      <c r="F4" s="14"/>
      <c r="G4" s="14"/>
      <c r="H4" s="14"/>
      <c r="I4" s="15" t="s">
        <v>677</v>
      </c>
      <c r="J4" s="15" t="s">
        <v>678</v>
      </c>
      <c r="K4" s="15" t="s">
        <v>679</v>
      </c>
      <c r="L4" s="15" t="s">
        <v>680</v>
      </c>
      <c r="M4" s="14" t="s">
        <v>681</v>
      </c>
      <c r="N4" s="14"/>
      <c r="O4" s="14"/>
    </row>
    <row r="5" ht="94.5" spans="1:15">
      <c r="A5" s="14"/>
      <c r="B5" s="17"/>
      <c r="C5" s="15"/>
      <c r="D5" s="16"/>
      <c r="E5" s="14" t="s">
        <v>536</v>
      </c>
      <c r="F5" s="15" t="s">
        <v>682</v>
      </c>
      <c r="G5" s="15" t="s">
        <v>683</v>
      </c>
      <c r="H5" s="15" t="s">
        <v>684</v>
      </c>
      <c r="I5" s="15"/>
      <c r="J5" s="15"/>
      <c r="K5" s="15"/>
      <c r="L5" s="15"/>
      <c r="M5" s="15" t="s">
        <v>685</v>
      </c>
      <c r="N5" s="15" t="s">
        <v>686</v>
      </c>
      <c r="O5" s="15" t="s">
        <v>687</v>
      </c>
    </row>
    <row r="6" ht="30" customHeight="1" spans="1:15">
      <c r="A6" s="18"/>
      <c r="B6" s="14" t="s">
        <v>86</v>
      </c>
      <c r="C6" s="18"/>
      <c r="D6" s="19">
        <f t="shared" ref="D6:J6" si="0">SUM(D7:D21)</f>
        <v>943.77</v>
      </c>
      <c r="E6" s="20">
        <f t="shared" si="0"/>
        <v>943.77</v>
      </c>
      <c r="F6" s="20">
        <f t="shared" si="0"/>
        <v>943.77</v>
      </c>
      <c r="G6" s="20">
        <f t="shared" si="0"/>
        <v>0</v>
      </c>
      <c r="H6" s="20">
        <f t="shared" si="0"/>
        <v>0</v>
      </c>
      <c r="I6" s="20">
        <f t="shared" si="0"/>
        <v>0</v>
      </c>
      <c r="J6" s="20">
        <f t="shared" si="0"/>
        <v>0</v>
      </c>
      <c r="K6" s="18"/>
      <c r="L6" s="18"/>
      <c r="M6" s="18"/>
      <c r="N6" s="18"/>
      <c r="O6" s="18"/>
    </row>
    <row r="7" ht="56.25" customHeight="1" spans="1:15">
      <c r="A7" s="18">
        <v>1</v>
      </c>
      <c r="B7" s="21" t="s">
        <v>626</v>
      </c>
      <c r="C7" s="21" t="s">
        <v>627</v>
      </c>
      <c r="D7" s="22">
        <f>E7+I7+J7</f>
        <v>21.1</v>
      </c>
      <c r="E7" s="23">
        <f>SUM(F7:H7)</f>
        <v>21.1</v>
      </c>
      <c r="F7" s="23">
        <v>21.1</v>
      </c>
      <c r="G7" s="18"/>
      <c r="H7" s="18"/>
      <c r="I7" s="18"/>
      <c r="J7" s="18"/>
      <c r="K7" s="29" t="s">
        <v>688</v>
      </c>
      <c r="L7" s="18" t="s">
        <v>689</v>
      </c>
      <c r="M7" s="18"/>
      <c r="N7" s="18"/>
      <c r="O7" s="18"/>
    </row>
    <row r="8" ht="88.5" customHeight="1" spans="1:15">
      <c r="A8" s="18">
        <v>2</v>
      </c>
      <c r="B8" s="18" t="s">
        <v>630</v>
      </c>
      <c r="C8" s="21" t="s">
        <v>631</v>
      </c>
      <c r="D8" s="22">
        <f t="shared" ref="D8:D11" si="1">E8+I8+J8</f>
        <v>30</v>
      </c>
      <c r="E8" s="23">
        <f t="shared" ref="E8:E11" si="2">SUM(F8:H8)</f>
        <v>30</v>
      </c>
      <c r="F8" s="24">
        <v>30</v>
      </c>
      <c r="G8" s="18"/>
      <c r="H8" s="18"/>
      <c r="I8" s="18"/>
      <c r="J8" s="18"/>
      <c r="K8" s="29" t="s">
        <v>690</v>
      </c>
      <c r="L8" s="18" t="s">
        <v>689</v>
      </c>
      <c r="M8" s="18"/>
      <c r="N8" s="18"/>
      <c r="O8" s="18"/>
    </row>
    <row r="9" ht="67.5" spans="1:15">
      <c r="A9" s="18">
        <v>3</v>
      </c>
      <c r="B9" s="18" t="s">
        <v>633</v>
      </c>
      <c r="C9" s="21" t="s">
        <v>634</v>
      </c>
      <c r="D9" s="22">
        <f t="shared" si="1"/>
        <v>16.5</v>
      </c>
      <c r="E9" s="23">
        <f t="shared" si="2"/>
        <v>16.5</v>
      </c>
      <c r="F9" s="24">
        <v>16.5</v>
      </c>
      <c r="G9" s="18"/>
      <c r="H9" s="18"/>
      <c r="I9" s="18"/>
      <c r="J9" s="18"/>
      <c r="K9" s="29" t="s">
        <v>691</v>
      </c>
      <c r="L9" s="18" t="s">
        <v>689</v>
      </c>
      <c r="M9" s="18"/>
      <c r="N9" s="18"/>
      <c r="O9" s="18"/>
    </row>
    <row r="10" ht="67.5" spans="1:15">
      <c r="A10" s="18">
        <v>4</v>
      </c>
      <c r="B10" s="18" t="s">
        <v>636</v>
      </c>
      <c r="C10" s="21" t="s">
        <v>637</v>
      </c>
      <c r="D10" s="22">
        <f t="shared" si="1"/>
        <v>200</v>
      </c>
      <c r="E10" s="23">
        <f t="shared" si="2"/>
        <v>200</v>
      </c>
      <c r="F10" s="24">
        <v>200</v>
      </c>
      <c r="G10" s="18"/>
      <c r="H10" s="18"/>
      <c r="I10" s="18"/>
      <c r="J10" s="18"/>
      <c r="K10" s="29" t="s">
        <v>692</v>
      </c>
      <c r="L10" s="18" t="s">
        <v>689</v>
      </c>
      <c r="M10" s="18"/>
      <c r="N10" s="18"/>
      <c r="O10" s="18"/>
    </row>
    <row r="11" ht="90" spans="1:15">
      <c r="A11" s="18">
        <v>5</v>
      </c>
      <c r="B11" s="18" t="s">
        <v>639</v>
      </c>
      <c r="C11" s="17" t="s">
        <v>640</v>
      </c>
      <c r="D11" s="22">
        <f t="shared" si="1"/>
        <v>56</v>
      </c>
      <c r="E11" s="23">
        <f t="shared" si="2"/>
        <v>56</v>
      </c>
      <c r="F11" s="18">
        <v>56</v>
      </c>
      <c r="G11" s="18"/>
      <c r="H11" s="18"/>
      <c r="I11" s="18"/>
      <c r="J11" s="18"/>
      <c r="K11" s="29" t="s">
        <v>693</v>
      </c>
      <c r="L11" s="18" t="s">
        <v>689</v>
      </c>
      <c r="M11" s="18"/>
      <c r="N11" s="18"/>
      <c r="O11" s="18"/>
    </row>
    <row r="12" ht="75.75" customHeight="1" spans="1:15">
      <c r="A12" s="18">
        <v>6</v>
      </c>
      <c r="B12" s="18" t="s">
        <v>642</v>
      </c>
      <c r="C12" s="18" t="s">
        <v>643</v>
      </c>
      <c r="D12" s="22">
        <f t="shared" ref="D12:D21" si="3">E12+I12+J12</f>
        <v>29.67</v>
      </c>
      <c r="E12" s="23">
        <f t="shared" ref="E12:E21" si="4">SUM(F12:H12)</f>
        <v>29.67</v>
      </c>
      <c r="F12" s="18">
        <v>29.67</v>
      </c>
      <c r="G12" s="18"/>
      <c r="H12" s="18"/>
      <c r="I12" s="18"/>
      <c r="J12" s="18"/>
      <c r="K12" s="29" t="s">
        <v>694</v>
      </c>
      <c r="L12" s="18" t="s">
        <v>689</v>
      </c>
      <c r="M12" s="18"/>
      <c r="N12" s="18"/>
      <c r="O12" s="18"/>
    </row>
    <row r="13" ht="52.5" customHeight="1" spans="1:15">
      <c r="A13" s="18">
        <v>7</v>
      </c>
      <c r="B13" s="18" t="s">
        <v>645</v>
      </c>
      <c r="C13" s="18" t="s">
        <v>646</v>
      </c>
      <c r="D13" s="25">
        <f t="shared" si="3"/>
        <v>11</v>
      </c>
      <c r="E13" s="26">
        <f t="shared" si="4"/>
        <v>11</v>
      </c>
      <c r="F13" s="26">
        <v>11</v>
      </c>
      <c r="G13" s="26"/>
      <c r="H13" s="26"/>
      <c r="I13" s="26"/>
      <c r="J13" s="26"/>
      <c r="K13" s="29" t="s">
        <v>695</v>
      </c>
      <c r="L13" s="18" t="s">
        <v>689</v>
      </c>
      <c r="M13" s="18"/>
      <c r="N13" s="18"/>
      <c r="O13" s="18"/>
    </row>
    <row r="14" ht="52.5" customHeight="1" spans="1:15">
      <c r="A14" s="18">
        <v>9</v>
      </c>
      <c r="B14" s="17" t="s">
        <v>648</v>
      </c>
      <c r="C14" s="17" t="s">
        <v>649</v>
      </c>
      <c r="D14" s="25">
        <f t="shared" si="3"/>
        <v>10</v>
      </c>
      <c r="E14" s="26">
        <f t="shared" si="4"/>
        <v>10</v>
      </c>
      <c r="F14" s="26">
        <v>10</v>
      </c>
      <c r="G14" s="26"/>
      <c r="H14" s="26"/>
      <c r="I14" s="26"/>
      <c r="J14" s="26"/>
      <c r="K14" s="29" t="s">
        <v>696</v>
      </c>
      <c r="L14" s="18" t="s">
        <v>689</v>
      </c>
      <c r="M14" s="17"/>
      <c r="N14" s="17"/>
      <c r="O14" s="17"/>
    </row>
    <row r="15" ht="52.5" customHeight="1" spans="1:15">
      <c r="A15" s="18">
        <v>10</v>
      </c>
      <c r="B15" s="18" t="s">
        <v>651</v>
      </c>
      <c r="C15" s="18" t="s">
        <v>652</v>
      </c>
      <c r="D15" s="25">
        <f t="shared" si="3"/>
        <v>98.5</v>
      </c>
      <c r="E15" s="26">
        <f t="shared" si="4"/>
        <v>98.5</v>
      </c>
      <c r="F15" s="26">
        <v>98.5</v>
      </c>
      <c r="G15" s="26"/>
      <c r="H15" s="26"/>
      <c r="I15" s="26"/>
      <c r="J15" s="26"/>
      <c r="K15" s="29" t="s">
        <v>697</v>
      </c>
      <c r="L15" s="18" t="s">
        <v>689</v>
      </c>
      <c r="M15" s="18"/>
      <c r="N15" s="18"/>
      <c r="O15" s="18"/>
    </row>
    <row r="16" ht="52.5" customHeight="1" spans="1:15">
      <c r="A16" s="18">
        <v>11</v>
      </c>
      <c r="B16" s="18" t="s">
        <v>654</v>
      </c>
      <c r="C16" s="18" t="s">
        <v>655</v>
      </c>
      <c r="D16" s="25">
        <f t="shared" si="3"/>
        <v>7</v>
      </c>
      <c r="E16" s="26">
        <f t="shared" si="4"/>
        <v>7</v>
      </c>
      <c r="F16" s="26">
        <v>7</v>
      </c>
      <c r="G16" s="26"/>
      <c r="H16" s="26"/>
      <c r="I16" s="26"/>
      <c r="J16" s="26"/>
      <c r="K16" s="29" t="s">
        <v>698</v>
      </c>
      <c r="L16" s="18" t="s">
        <v>689</v>
      </c>
      <c r="M16" s="18"/>
      <c r="N16" s="18"/>
      <c r="O16" s="18"/>
    </row>
    <row r="17" ht="52.5" customHeight="1" spans="1:15">
      <c r="A17" s="18">
        <v>12</v>
      </c>
      <c r="B17" s="18" t="s">
        <v>657</v>
      </c>
      <c r="C17" s="18" t="s">
        <v>658</v>
      </c>
      <c r="D17" s="25">
        <f t="shared" si="3"/>
        <v>318</v>
      </c>
      <c r="E17" s="26">
        <f t="shared" si="4"/>
        <v>318</v>
      </c>
      <c r="F17" s="26">
        <v>318</v>
      </c>
      <c r="G17" s="26"/>
      <c r="H17" s="26"/>
      <c r="I17" s="26"/>
      <c r="J17" s="26"/>
      <c r="K17" s="29" t="s">
        <v>699</v>
      </c>
      <c r="L17" s="18" t="s">
        <v>689</v>
      </c>
      <c r="M17" s="18"/>
      <c r="N17" s="18"/>
      <c r="O17" s="18"/>
    </row>
    <row r="18" ht="69.75" customHeight="1" spans="1:15">
      <c r="A18" s="18">
        <v>12</v>
      </c>
      <c r="B18" s="18" t="s">
        <v>660</v>
      </c>
      <c r="C18" s="18" t="s">
        <v>661</v>
      </c>
      <c r="D18" s="25">
        <f t="shared" si="3"/>
        <v>10</v>
      </c>
      <c r="E18" s="26">
        <f t="shared" si="4"/>
        <v>10</v>
      </c>
      <c r="F18" s="26">
        <v>10</v>
      </c>
      <c r="G18" s="26"/>
      <c r="H18" s="26"/>
      <c r="I18" s="26"/>
      <c r="J18" s="26"/>
      <c r="K18" s="29" t="s">
        <v>700</v>
      </c>
      <c r="L18" s="18" t="s">
        <v>689</v>
      </c>
      <c r="M18" s="18"/>
      <c r="N18" s="18"/>
      <c r="O18" s="18"/>
    </row>
    <row r="19" ht="52.5" customHeight="1" spans="1:15">
      <c r="A19" s="18">
        <v>13</v>
      </c>
      <c r="B19" s="18" t="s">
        <v>663</v>
      </c>
      <c r="C19" s="18" t="s">
        <v>664</v>
      </c>
      <c r="D19" s="25">
        <f t="shared" si="3"/>
        <v>100</v>
      </c>
      <c r="E19" s="26">
        <f t="shared" si="4"/>
        <v>100</v>
      </c>
      <c r="F19" s="26">
        <v>100</v>
      </c>
      <c r="G19" s="26"/>
      <c r="H19" s="26"/>
      <c r="I19" s="26"/>
      <c r="J19" s="26"/>
      <c r="K19" s="29" t="s">
        <v>701</v>
      </c>
      <c r="L19" s="18" t="s">
        <v>702</v>
      </c>
      <c r="M19" s="18"/>
      <c r="N19" s="18"/>
      <c r="O19" s="18"/>
    </row>
    <row r="20" ht="52.5" customHeight="1" spans="1:15">
      <c r="A20" s="18">
        <v>14</v>
      </c>
      <c r="B20" s="18" t="s">
        <v>666</v>
      </c>
      <c r="C20" s="18" t="s">
        <v>667</v>
      </c>
      <c r="D20" s="25">
        <f t="shared" si="3"/>
        <v>30</v>
      </c>
      <c r="E20" s="26">
        <f t="shared" si="4"/>
        <v>30</v>
      </c>
      <c r="F20" s="26">
        <v>30</v>
      </c>
      <c r="G20" s="26"/>
      <c r="H20" s="26"/>
      <c r="I20" s="26"/>
      <c r="J20" s="26"/>
      <c r="K20" s="29" t="s">
        <v>703</v>
      </c>
      <c r="L20" s="18" t="s">
        <v>689</v>
      </c>
      <c r="M20" s="18"/>
      <c r="N20" s="18"/>
      <c r="O20" s="18"/>
    </row>
    <row r="21" ht="52.5" customHeight="1" spans="1:15">
      <c r="A21" s="18">
        <v>15</v>
      </c>
      <c r="B21" s="18" t="s">
        <v>669</v>
      </c>
      <c r="C21" s="18" t="s">
        <v>670</v>
      </c>
      <c r="D21" s="25">
        <f t="shared" si="3"/>
        <v>6</v>
      </c>
      <c r="E21" s="26">
        <f t="shared" si="4"/>
        <v>6</v>
      </c>
      <c r="F21" s="26">
        <v>6</v>
      </c>
      <c r="G21" s="26"/>
      <c r="H21" s="26"/>
      <c r="I21" s="26"/>
      <c r="J21" s="26"/>
      <c r="K21" s="29" t="s">
        <v>704</v>
      </c>
      <c r="L21" s="18" t="s">
        <v>689</v>
      </c>
      <c r="M21" s="18"/>
      <c r="N21" s="18"/>
      <c r="O21" s="18"/>
    </row>
    <row r="22" ht="52.5" customHeight="1"/>
    <row r="23" ht="52.5" customHeight="1"/>
  </sheetData>
  <mergeCells count="14">
    <mergeCell ref="B1:O1"/>
    <mergeCell ref="N2:O2"/>
    <mergeCell ref="A3:C3"/>
    <mergeCell ref="N3:O3"/>
    <mergeCell ref="E4:H4"/>
    <mergeCell ref="M4:O4"/>
    <mergeCell ref="A4:A5"/>
    <mergeCell ref="B4:B5"/>
    <mergeCell ref="C4:C5"/>
    <mergeCell ref="D4:D5"/>
    <mergeCell ref="I4:I5"/>
    <mergeCell ref="J4:J5"/>
    <mergeCell ref="K4:K5"/>
    <mergeCell ref="L4:L5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8"/>
  <sheetViews>
    <sheetView tabSelected="1" workbookViewId="0">
      <selection activeCell="G11" sqref="G11"/>
    </sheetView>
  </sheetViews>
  <sheetFormatPr defaultColWidth="9" defaultRowHeight="14.25" outlineLevelCol="1"/>
  <cols>
    <col min="1" max="1" width="49.875" style="1" customWidth="1"/>
    <col min="2" max="2" width="55.125" style="1" customWidth="1"/>
    <col min="3" max="247" width="9" style="1"/>
    <col min="248" max="248" width="49.875" style="1" customWidth="1"/>
    <col min="249" max="249" width="4.75" style="1" customWidth="1"/>
    <col min="250" max="253" width="14" style="1" customWidth="1"/>
    <col min="254" max="254" width="42.25" style="1" customWidth="1"/>
    <col min="255" max="255" width="4.75" style="1" customWidth="1"/>
    <col min="256" max="256" width="14" style="1" customWidth="1"/>
    <col min="257" max="257" width="8.5" style="1" customWidth="1"/>
    <col min="258" max="503" width="9" style="1"/>
    <col min="504" max="504" width="49.875" style="1" customWidth="1"/>
    <col min="505" max="505" width="4.75" style="1" customWidth="1"/>
    <col min="506" max="509" width="14" style="1" customWidth="1"/>
    <col min="510" max="510" width="42.25" style="1" customWidth="1"/>
    <col min="511" max="511" width="4.75" style="1" customWidth="1"/>
    <col min="512" max="512" width="14" style="1" customWidth="1"/>
    <col min="513" max="513" width="8.5" style="1" customWidth="1"/>
    <col min="514" max="759" width="9" style="1"/>
    <col min="760" max="760" width="49.875" style="1" customWidth="1"/>
    <col min="761" max="761" width="4.75" style="1" customWidth="1"/>
    <col min="762" max="765" width="14" style="1" customWidth="1"/>
    <col min="766" max="766" width="42.25" style="1" customWidth="1"/>
    <col min="767" max="767" width="4.75" style="1" customWidth="1"/>
    <col min="768" max="768" width="14" style="1" customWidth="1"/>
    <col min="769" max="769" width="8.5" style="1" customWidth="1"/>
    <col min="770" max="1015" width="9" style="1"/>
    <col min="1016" max="1016" width="49.875" style="1" customWidth="1"/>
    <col min="1017" max="1017" width="4.75" style="1" customWidth="1"/>
    <col min="1018" max="1021" width="14" style="1" customWidth="1"/>
    <col min="1022" max="1022" width="42.25" style="1" customWidth="1"/>
    <col min="1023" max="1023" width="4.75" style="1" customWidth="1"/>
    <col min="1024" max="1024" width="14" style="1" customWidth="1"/>
    <col min="1025" max="1025" width="8.5" style="1" customWidth="1"/>
    <col min="1026" max="1271" width="9" style="1"/>
    <col min="1272" max="1272" width="49.875" style="1" customWidth="1"/>
    <col min="1273" max="1273" width="4.75" style="1" customWidth="1"/>
    <col min="1274" max="1277" width="14" style="1" customWidth="1"/>
    <col min="1278" max="1278" width="42.25" style="1" customWidth="1"/>
    <col min="1279" max="1279" width="4.75" style="1" customWidth="1"/>
    <col min="1280" max="1280" width="14" style="1" customWidth="1"/>
    <col min="1281" max="1281" width="8.5" style="1" customWidth="1"/>
    <col min="1282" max="1527" width="9" style="1"/>
    <col min="1528" max="1528" width="49.875" style="1" customWidth="1"/>
    <col min="1529" max="1529" width="4.75" style="1" customWidth="1"/>
    <col min="1530" max="1533" width="14" style="1" customWidth="1"/>
    <col min="1534" max="1534" width="42.25" style="1" customWidth="1"/>
    <col min="1535" max="1535" width="4.75" style="1" customWidth="1"/>
    <col min="1536" max="1536" width="14" style="1" customWidth="1"/>
    <col min="1537" max="1537" width="8.5" style="1" customWidth="1"/>
    <col min="1538" max="1783" width="9" style="1"/>
    <col min="1784" max="1784" width="49.875" style="1" customWidth="1"/>
    <col min="1785" max="1785" width="4.75" style="1" customWidth="1"/>
    <col min="1786" max="1789" width="14" style="1" customWidth="1"/>
    <col min="1790" max="1790" width="42.25" style="1" customWidth="1"/>
    <col min="1791" max="1791" width="4.75" style="1" customWidth="1"/>
    <col min="1792" max="1792" width="14" style="1" customWidth="1"/>
    <col min="1793" max="1793" width="8.5" style="1" customWidth="1"/>
    <col min="1794" max="2039" width="9" style="1"/>
    <col min="2040" max="2040" width="49.875" style="1" customWidth="1"/>
    <col min="2041" max="2041" width="4.75" style="1" customWidth="1"/>
    <col min="2042" max="2045" width="14" style="1" customWidth="1"/>
    <col min="2046" max="2046" width="42.25" style="1" customWidth="1"/>
    <col min="2047" max="2047" width="4.75" style="1" customWidth="1"/>
    <col min="2048" max="2048" width="14" style="1" customWidth="1"/>
    <col min="2049" max="2049" width="8.5" style="1" customWidth="1"/>
    <col min="2050" max="2295" width="9" style="1"/>
    <col min="2296" max="2296" width="49.875" style="1" customWidth="1"/>
    <col min="2297" max="2297" width="4.75" style="1" customWidth="1"/>
    <col min="2298" max="2301" width="14" style="1" customWidth="1"/>
    <col min="2302" max="2302" width="42.25" style="1" customWidth="1"/>
    <col min="2303" max="2303" width="4.75" style="1" customWidth="1"/>
    <col min="2304" max="2304" width="14" style="1" customWidth="1"/>
    <col min="2305" max="2305" width="8.5" style="1" customWidth="1"/>
    <col min="2306" max="2551" width="9" style="1"/>
    <col min="2552" max="2552" width="49.875" style="1" customWidth="1"/>
    <col min="2553" max="2553" width="4.75" style="1" customWidth="1"/>
    <col min="2554" max="2557" width="14" style="1" customWidth="1"/>
    <col min="2558" max="2558" width="42.25" style="1" customWidth="1"/>
    <col min="2559" max="2559" width="4.75" style="1" customWidth="1"/>
    <col min="2560" max="2560" width="14" style="1" customWidth="1"/>
    <col min="2561" max="2561" width="8.5" style="1" customWidth="1"/>
    <col min="2562" max="2807" width="9" style="1"/>
    <col min="2808" max="2808" width="49.875" style="1" customWidth="1"/>
    <col min="2809" max="2809" width="4.75" style="1" customWidth="1"/>
    <col min="2810" max="2813" width="14" style="1" customWidth="1"/>
    <col min="2814" max="2814" width="42.25" style="1" customWidth="1"/>
    <col min="2815" max="2815" width="4.75" style="1" customWidth="1"/>
    <col min="2816" max="2816" width="14" style="1" customWidth="1"/>
    <col min="2817" max="2817" width="8.5" style="1" customWidth="1"/>
    <col min="2818" max="3063" width="9" style="1"/>
    <col min="3064" max="3064" width="49.875" style="1" customWidth="1"/>
    <col min="3065" max="3065" width="4.75" style="1" customWidth="1"/>
    <col min="3066" max="3069" width="14" style="1" customWidth="1"/>
    <col min="3070" max="3070" width="42.25" style="1" customWidth="1"/>
    <col min="3071" max="3071" width="4.75" style="1" customWidth="1"/>
    <col min="3072" max="3072" width="14" style="1" customWidth="1"/>
    <col min="3073" max="3073" width="8.5" style="1" customWidth="1"/>
    <col min="3074" max="3319" width="9" style="1"/>
    <col min="3320" max="3320" width="49.875" style="1" customWidth="1"/>
    <col min="3321" max="3321" width="4.75" style="1" customWidth="1"/>
    <col min="3322" max="3325" width="14" style="1" customWidth="1"/>
    <col min="3326" max="3326" width="42.25" style="1" customWidth="1"/>
    <col min="3327" max="3327" width="4.75" style="1" customWidth="1"/>
    <col min="3328" max="3328" width="14" style="1" customWidth="1"/>
    <col min="3329" max="3329" width="8.5" style="1" customWidth="1"/>
    <col min="3330" max="3575" width="9" style="1"/>
    <col min="3576" max="3576" width="49.875" style="1" customWidth="1"/>
    <col min="3577" max="3577" width="4.75" style="1" customWidth="1"/>
    <col min="3578" max="3581" width="14" style="1" customWidth="1"/>
    <col min="3582" max="3582" width="42.25" style="1" customWidth="1"/>
    <col min="3583" max="3583" width="4.75" style="1" customWidth="1"/>
    <col min="3584" max="3584" width="14" style="1" customWidth="1"/>
    <col min="3585" max="3585" width="8.5" style="1" customWidth="1"/>
    <col min="3586" max="3831" width="9" style="1"/>
    <col min="3832" max="3832" width="49.875" style="1" customWidth="1"/>
    <col min="3833" max="3833" width="4.75" style="1" customWidth="1"/>
    <col min="3834" max="3837" width="14" style="1" customWidth="1"/>
    <col min="3838" max="3838" width="42.25" style="1" customWidth="1"/>
    <col min="3839" max="3839" width="4.75" style="1" customWidth="1"/>
    <col min="3840" max="3840" width="14" style="1" customWidth="1"/>
    <col min="3841" max="3841" width="8.5" style="1" customWidth="1"/>
    <col min="3842" max="4087" width="9" style="1"/>
    <col min="4088" max="4088" width="49.875" style="1" customWidth="1"/>
    <col min="4089" max="4089" width="4.75" style="1" customWidth="1"/>
    <col min="4090" max="4093" width="14" style="1" customWidth="1"/>
    <col min="4094" max="4094" width="42.25" style="1" customWidth="1"/>
    <col min="4095" max="4095" width="4.75" style="1" customWidth="1"/>
    <col min="4096" max="4096" width="14" style="1" customWidth="1"/>
    <col min="4097" max="4097" width="8.5" style="1" customWidth="1"/>
    <col min="4098" max="4343" width="9" style="1"/>
    <col min="4344" max="4344" width="49.875" style="1" customWidth="1"/>
    <col min="4345" max="4345" width="4.75" style="1" customWidth="1"/>
    <col min="4346" max="4349" width="14" style="1" customWidth="1"/>
    <col min="4350" max="4350" width="42.25" style="1" customWidth="1"/>
    <col min="4351" max="4351" width="4.75" style="1" customWidth="1"/>
    <col min="4352" max="4352" width="14" style="1" customWidth="1"/>
    <col min="4353" max="4353" width="8.5" style="1" customWidth="1"/>
    <col min="4354" max="4599" width="9" style="1"/>
    <col min="4600" max="4600" width="49.875" style="1" customWidth="1"/>
    <col min="4601" max="4601" width="4.75" style="1" customWidth="1"/>
    <col min="4602" max="4605" width="14" style="1" customWidth="1"/>
    <col min="4606" max="4606" width="42.25" style="1" customWidth="1"/>
    <col min="4607" max="4607" width="4.75" style="1" customWidth="1"/>
    <col min="4608" max="4608" width="14" style="1" customWidth="1"/>
    <col min="4609" max="4609" width="8.5" style="1" customWidth="1"/>
    <col min="4610" max="4855" width="9" style="1"/>
    <col min="4856" max="4856" width="49.875" style="1" customWidth="1"/>
    <col min="4857" max="4857" width="4.75" style="1" customWidth="1"/>
    <col min="4858" max="4861" width="14" style="1" customWidth="1"/>
    <col min="4862" max="4862" width="42.25" style="1" customWidth="1"/>
    <col min="4863" max="4863" width="4.75" style="1" customWidth="1"/>
    <col min="4864" max="4864" width="14" style="1" customWidth="1"/>
    <col min="4865" max="4865" width="8.5" style="1" customWidth="1"/>
    <col min="4866" max="5111" width="9" style="1"/>
    <col min="5112" max="5112" width="49.875" style="1" customWidth="1"/>
    <col min="5113" max="5113" width="4.75" style="1" customWidth="1"/>
    <col min="5114" max="5117" width="14" style="1" customWidth="1"/>
    <col min="5118" max="5118" width="42.25" style="1" customWidth="1"/>
    <col min="5119" max="5119" width="4.75" style="1" customWidth="1"/>
    <col min="5120" max="5120" width="14" style="1" customWidth="1"/>
    <col min="5121" max="5121" width="8.5" style="1" customWidth="1"/>
    <col min="5122" max="5367" width="9" style="1"/>
    <col min="5368" max="5368" width="49.875" style="1" customWidth="1"/>
    <col min="5369" max="5369" width="4.75" style="1" customWidth="1"/>
    <col min="5370" max="5373" width="14" style="1" customWidth="1"/>
    <col min="5374" max="5374" width="42.25" style="1" customWidth="1"/>
    <col min="5375" max="5375" width="4.75" style="1" customWidth="1"/>
    <col min="5376" max="5376" width="14" style="1" customWidth="1"/>
    <col min="5377" max="5377" width="8.5" style="1" customWidth="1"/>
    <col min="5378" max="5623" width="9" style="1"/>
    <col min="5624" max="5624" width="49.875" style="1" customWidth="1"/>
    <col min="5625" max="5625" width="4.75" style="1" customWidth="1"/>
    <col min="5626" max="5629" width="14" style="1" customWidth="1"/>
    <col min="5630" max="5630" width="42.25" style="1" customWidth="1"/>
    <col min="5631" max="5631" width="4.75" style="1" customWidth="1"/>
    <col min="5632" max="5632" width="14" style="1" customWidth="1"/>
    <col min="5633" max="5633" width="8.5" style="1" customWidth="1"/>
    <col min="5634" max="5879" width="9" style="1"/>
    <col min="5880" max="5880" width="49.875" style="1" customWidth="1"/>
    <col min="5881" max="5881" width="4.75" style="1" customWidth="1"/>
    <col min="5882" max="5885" width="14" style="1" customWidth="1"/>
    <col min="5886" max="5886" width="42.25" style="1" customWidth="1"/>
    <col min="5887" max="5887" width="4.75" style="1" customWidth="1"/>
    <col min="5888" max="5888" width="14" style="1" customWidth="1"/>
    <col min="5889" max="5889" width="8.5" style="1" customWidth="1"/>
    <col min="5890" max="6135" width="9" style="1"/>
    <col min="6136" max="6136" width="49.875" style="1" customWidth="1"/>
    <col min="6137" max="6137" width="4.75" style="1" customWidth="1"/>
    <col min="6138" max="6141" width="14" style="1" customWidth="1"/>
    <col min="6142" max="6142" width="42.25" style="1" customWidth="1"/>
    <col min="6143" max="6143" width="4.75" style="1" customWidth="1"/>
    <col min="6144" max="6144" width="14" style="1" customWidth="1"/>
    <col min="6145" max="6145" width="8.5" style="1" customWidth="1"/>
    <col min="6146" max="6391" width="9" style="1"/>
    <col min="6392" max="6392" width="49.875" style="1" customWidth="1"/>
    <col min="6393" max="6393" width="4.75" style="1" customWidth="1"/>
    <col min="6394" max="6397" width="14" style="1" customWidth="1"/>
    <col min="6398" max="6398" width="42.25" style="1" customWidth="1"/>
    <col min="6399" max="6399" width="4.75" style="1" customWidth="1"/>
    <col min="6400" max="6400" width="14" style="1" customWidth="1"/>
    <col min="6401" max="6401" width="8.5" style="1" customWidth="1"/>
    <col min="6402" max="6647" width="9" style="1"/>
    <col min="6648" max="6648" width="49.875" style="1" customWidth="1"/>
    <col min="6649" max="6649" width="4.75" style="1" customWidth="1"/>
    <col min="6650" max="6653" width="14" style="1" customWidth="1"/>
    <col min="6654" max="6654" width="42.25" style="1" customWidth="1"/>
    <col min="6655" max="6655" width="4.75" style="1" customWidth="1"/>
    <col min="6656" max="6656" width="14" style="1" customWidth="1"/>
    <col min="6657" max="6657" width="8.5" style="1" customWidth="1"/>
    <col min="6658" max="6903" width="9" style="1"/>
    <col min="6904" max="6904" width="49.875" style="1" customWidth="1"/>
    <col min="6905" max="6905" width="4.75" style="1" customWidth="1"/>
    <col min="6906" max="6909" width="14" style="1" customWidth="1"/>
    <col min="6910" max="6910" width="42.25" style="1" customWidth="1"/>
    <col min="6911" max="6911" width="4.75" style="1" customWidth="1"/>
    <col min="6912" max="6912" width="14" style="1" customWidth="1"/>
    <col min="6913" max="6913" width="8.5" style="1" customWidth="1"/>
    <col min="6914" max="7159" width="9" style="1"/>
    <col min="7160" max="7160" width="49.875" style="1" customWidth="1"/>
    <col min="7161" max="7161" width="4.75" style="1" customWidth="1"/>
    <col min="7162" max="7165" width="14" style="1" customWidth="1"/>
    <col min="7166" max="7166" width="42.25" style="1" customWidth="1"/>
    <col min="7167" max="7167" width="4.75" style="1" customWidth="1"/>
    <col min="7168" max="7168" width="14" style="1" customWidth="1"/>
    <col min="7169" max="7169" width="8.5" style="1" customWidth="1"/>
    <col min="7170" max="7415" width="9" style="1"/>
    <col min="7416" max="7416" width="49.875" style="1" customWidth="1"/>
    <col min="7417" max="7417" width="4.75" style="1" customWidth="1"/>
    <col min="7418" max="7421" width="14" style="1" customWidth="1"/>
    <col min="7422" max="7422" width="42.25" style="1" customWidth="1"/>
    <col min="7423" max="7423" width="4.75" style="1" customWidth="1"/>
    <col min="7424" max="7424" width="14" style="1" customWidth="1"/>
    <col min="7425" max="7425" width="8.5" style="1" customWidth="1"/>
    <col min="7426" max="7671" width="9" style="1"/>
    <col min="7672" max="7672" width="49.875" style="1" customWidth="1"/>
    <col min="7673" max="7673" width="4.75" style="1" customWidth="1"/>
    <col min="7674" max="7677" width="14" style="1" customWidth="1"/>
    <col min="7678" max="7678" width="42.25" style="1" customWidth="1"/>
    <col min="7679" max="7679" width="4.75" style="1" customWidth="1"/>
    <col min="7680" max="7680" width="14" style="1" customWidth="1"/>
    <col min="7681" max="7681" width="8.5" style="1" customWidth="1"/>
    <col min="7682" max="7927" width="9" style="1"/>
    <col min="7928" max="7928" width="49.875" style="1" customWidth="1"/>
    <col min="7929" max="7929" width="4.75" style="1" customWidth="1"/>
    <col min="7930" max="7933" width="14" style="1" customWidth="1"/>
    <col min="7934" max="7934" width="42.25" style="1" customWidth="1"/>
    <col min="7935" max="7935" width="4.75" style="1" customWidth="1"/>
    <col min="7936" max="7936" width="14" style="1" customWidth="1"/>
    <col min="7937" max="7937" width="8.5" style="1" customWidth="1"/>
    <col min="7938" max="8183" width="9" style="1"/>
    <col min="8184" max="8184" width="49.875" style="1" customWidth="1"/>
    <col min="8185" max="8185" width="4.75" style="1" customWidth="1"/>
    <col min="8186" max="8189" width="14" style="1" customWidth="1"/>
    <col min="8190" max="8190" width="42.25" style="1" customWidth="1"/>
    <col min="8191" max="8191" width="4.75" style="1" customWidth="1"/>
    <col min="8192" max="8192" width="14" style="1" customWidth="1"/>
    <col min="8193" max="8193" width="8.5" style="1" customWidth="1"/>
    <col min="8194" max="8439" width="9" style="1"/>
    <col min="8440" max="8440" width="49.875" style="1" customWidth="1"/>
    <col min="8441" max="8441" width="4.75" style="1" customWidth="1"/>
    <col min="8442" max="8445" width="14" style="1" customWidth="1"/>
    <col min="8446" max="8446" width="42.25" style="1" customWidth="1"/>
    <col min="8447" max="8447" width="4.75" style="1" customWidth="1"/>
    <col min="8448" max="8448" width="14" style="1" customWidth="1"/>
    <col min="8449" max="8449" width="8.5" style="1" customWidth="1"/>
    <col min="8450" max="8695" width="9" style="1"/>
    <col min="8696" max="8696" width="49.875" style="1" customWidth="1"/>
    <col min="8697" max="8697" width="4.75" style="1" customWidth="1"/>
    <col min="8698" max="8701" width="14" style="1" customWidth="1"/>
    <col min="8702" max="8702" width="42.25" style="1" customWidth="1"/>
    <col min="8703" max="8703" width="4.75" style="1" customWidth="1"/>
    <col min="8704" max="8704" width="14" style="1" customWidth="1"/>
    <col min="8705" max="8705" width="8.5" style="1" customWidth="1"/>
    <col min="8706" max="8951" width="9" style="1"/>
    <col min="8952" max="8952" width="49.875" style="1" customWidth="1"/>
    <col min="8953" max="8953" width="4.75" style="1" customWidth="1"/>
    <col min="8954" max="8957" width="14" style="1" customWidth="1"/>
    <col min="8958" max="8958" width="42.25" style="1" customWidth="1"/>
    <col min="8959" max="8959" width="4.75" style="1" customWidth="1"/>
    <col min="8960" max="8960" width="14" style="1" customWidth="1"/>
    <col min="8961" max="8961" width="8.5" style="1" customWidth="1"/>
    <col min="8962" max="9207" width="9" style="1"/>
    <col min="9208" max="9208" width="49.875" style="1" customWidth="1"/>
    <col min="9209" max="9209" width="4.75" style="1" customWidth="1"/>
    <col min="9210" max="9213" width="14" style="1" customWidth="1"/>
    <col min="9214" max="9214" width="42.25" style="1" customWidth="1"/>
    <col min="9215" max="9215" width="4.75" style="1" customWidth="1"/>
    <col min="9216" max="9216" width="14" style="1" customWidth="1"/>
    <col min="9217" max="9217" width="8.5" style="1" customWidth="1"/>
    <col min="9218" max="9463" width="9" style="1"/>
    <col min="9464" max="9464" width="49.875" style="1" customWidth="1"/>
    <col min="9465" max="9465" width="4.75" style="1" customWidth="1"/>
    <col min="9466" max="9469" width="14" style="1" customWidth="1"/>
    <col min="9470" max="9470" width="42.25" style="1" customWidth="1"/>
    <col min="9471" max="9471" width="4.75" style="1" customWidth="1"/>
    <col min="9472" max="9472" width="14" style="1" customWidth="1"/>
    <col min="9473" max="9473" width="8.5" style="1" customWidth="1"/>
    <col min="9474" max="9719" width="9" style="1"/>
    <col min="9720" max="9720" width="49.875" style="1" customWidth="1"/>
    <col min="9721" max="9721" width="4.75" style="1" customWidth="1"/>
    <col min="9722" max="9725" width="14" style="1" customWidth="1"/>
    <col min="9726" max="9726" width="42.25" style="1" customWidth="1"/>
    <col min="9727" max="9727" width="4.75" style="1" customWidth="1"/>
    <col min="9728" max="9728" width="14" style="1" customWidth="1"/>
    <col min="9729" max="9729" width="8.5" style="1" customWidth="1"/>
    <col min="9730" max="9975" width="9" style="1"/>
    <col min="9976" max="9976" width="49.875" style="1" customWidth="1"/>
    <col min="9977" max="9977" width="4.75" style="1" customWidth="1"/>
    <col min="9978" max="9981" width="14" style="1" customWidth="1"/>
    <col min="9982" max="9982" width="42.25" style="1" customWidth="1"/>
    <col min="9983" max="9983" width="4.75" style="1" customWidth="1"/>
    <col min="9984" max="9984" width="14" style="1" customWidth="1"/>
    <col min="9985" max="9985" width="8.5" style="1" customWidth="1"/>
    <col min="9986" max="10231" width="9" style="1"/>
    <col min="10232" max="10232" width="49.875" style="1" customWidth="1"/>
    <col min="10233" max="10233" width="4.75" style="1" customWidth="1"/>
    <col min="10234" max="10237" width="14" style="1" customWidth="1"/>
    <col min="10238" max="10238" width="42.25" style="1" customWidth="1"/>
    <col min="10239" max="10239" width="4.75" style="1" customWidth="1"/>
    <col min="10240" max="10240" width="14" style="1" customWidth="1"/>
    <col min="10241" max="10241" width="8.5" style="1" customWidth="1"/>
    <col min="10242" max="10487" width="9" style="1"/>
    <col min="10488" max="10488" width="49.875" style="1" customWidth="1"/>
    <col min="10489" max="10489" width="4.75" style="1" customWidth="1"/>
    <col min="10490" max="10493" width="14" style="1" customWidth="1"/>
    <col min="10494" max="10494" width="42.25" style="1" customWidth="1"/>
    <col min="10495" max="10495" width="4.75" style="1" customWidth="1"/>
    <col min="10496" max="10496" width="14" style="1" customWidth="1"/>
    <col min="10497" max="10497" width="8.5" style="1" customWidth="1"/>
    <col min="10498" max="10743" width="9" style="1"/>
    <col min="10744" max="10744" width="49.875" style="1" customWidth="1"/>
    <col min="10745" max="10745" width="4.75" style="1" customWidth="1"/>
    <col min="10746" max="10749" width="14" style="1" customWidth="1"/>
    <col min="10750" max="10750" width="42.25" style="1" customWidth="1"/>
    <col min="10751" max="10751" width="4.75" style="1" customWidth="1"/>
    <col min="10752" max="10752" width="14" style="1" customWidth="1"/>
    <col min="10753" max="10753" width="8.5" style="1" customWidth="1"/>
    <col min="10754" max="10999" width="9" style="1"/>
    <col min="11000" max="11000" width="49.875" style="1" customWidth="1"/>
    <col min="11001" max="11001" width="4.75" style="1" customWidth="1"/>
    <col min="11002" max="11005" width="14" style="1" customWidth="1"/>
    <col min="11006" max="11006" width="42.25" style="1" customWidth="1"/>
    <col min="11007" max="11007" width="4.75" style="1" customWidth="1"/>
    <col min="11008" max="11008" width="14" style="1" customWidth="1"/>
    <col min="11009" max="11009" width="8.5" style="1" customWidth="1"/>
    <col min="11010" max="11255" width="9" style="1"/>
    <col min="11256" max="11256" width="49.875" style="1" customWidth="1"/>
    <col min="11257" max="11257" width="4.75" style="1" customWidth="1"/>
    <col min="11258" max="11261" width="14" style="1" customWidth="1"/>
    <col min="11262" max="11262" width="42.25" style="1" customWidth="1"/>
    <col min="11263" max="11263" width="4.75" style="1" customWidth="1"/>
    <col min="11264" max="11264" width="14" style="1" customWidth="1"/>
    <col min="11265" max="11265" width="8.5" style="1" customWidth="1"/>
    <col min="11266" max="11511" width="9" style="1"/>
    <col min="11512" max="11512" width="49.875" style="1" customWidth="1"/>
    <col min="11513" max="11513" width="4.75" style="1" customWidth="1"/>
    <col min="11514" max="11517" width="14" style="1" customWidth="1"/>
    <col min="11518" max="11518" width="42.25" style="1" customWidth="1"/>
    <col min="11519" max="11519" width="4.75" style="1" customWidth="1"/>
    <col min="11520" max="11520" width="14" style="1" customWidth="1"/>
    <col min="11521" max="11521" width="8.5" style="1" customWidth="1"/>
    <col min="11522" max="11767" width="9" style="1"/>
    <col min="11768" max="11768" width="49.875" style="1" customWidth="1"/>
    <col min="11769" max="11769" width="4.75" style="1" customWidth="1"/>
    <col min="11770" max="11773" width="14" style="1" customWidth="1"/>
    <col min="11774" max="11774" width="42.25" style="1" customWidth="1"/>
    <col min="11775" max="11775" width="4.75" style="1" customWidth="1"/>
    <col min="11776" max="11776" width="14" style="1" customWidth="1"/>
    <col min="11777" max="11777" width="8.5" style="1" customWidth="1"/>
    <col min="11778" max="12023" width="9" style="1"/>
    <col min="12024" max="12024" width="49.875" style="1" customWidth="1"/>
    <col min="12025" max="12025" width="4.75" style="1" customWidth="1"/>
    <col min="12026" max="12029" width="14" style="1" customWidth="1"/>
    <col min="12030" max="12030" width="42.25" style="1" customWidth="1"/>
    <col min="12031" max="12031" width="4.75" style="1" customWidth="1"/>
    <col min="12032" max="12032" width="14" style="1" customWidth="1"/>
    <col min="12033" max="12033" width="8.5" style="1" customWidth="1"/>
    <col min="12034" max="12279" width="9" style="1"/>
    <col min="12280" max="12280" width="49.875" style="1" customWidth="1"/>
    <col min="12281" max="12281" width="4.75" style="1" customWidth="1"/>
    <col min="12282" max="12285" width="14" style="1" customWidth="1"/>
    <col min="12286" max="12286" width="42.25" style="1" customWidth="1"/>
    <col min="12287" max="12287" width="4.75" style="1" customWidth="1"/>
    <col min="12288" max="12288" width="14" style="1" customWidth="1"/>
    <col min="12289" max="12289" width="8.5" style="1" customWidth="1"/>
    <col min="12290" max="12535" width="9" style="1"/>
    <col min="12536" max="12536" width="49.875" style="1" customWidth="1"/>
    <col min="12537" max="12537" width="4.75" style="1" customWidth="1"/>
    <col min="12538" max="12541" width="14" style="1" customWidth="1"/>
    <col min="12542" max="12542" width="42.25" style="1" customWidth="1"/>
    <col min="12543" max="12543" width="4.75" style="1" customWidth="1"/>
    <col min="12544" max="12544" width="14" style="1" customWidth="1"/>
    <col min="12545" max="12545" width="8.5" style="1" customWidth="1"/>
    <col min="12546" max="12791" width="9" style="1"/>
    <col min="12792" max="12792" width="49.875" style="1" customWidth="1"/>
    <col min="12793" max="12793" width="4.75" style="1" customWidth="1"/>
    <col min="12794" max="12797" width="14" style="1" customWidth="1"/>
    <col min="12798" max="12798" width="42.25" style="1" customWidth="1"/>
    <col min="12799" max="12799" width="4.75" style="1" customWidth="1"/>
    <col min="12800" max="12800" width="14" style="1" customWidth="1"/>
    <col min="12801" max="12801" width="8.5" style="1" customWidth="1"/>
    <col min="12802" max="13047" width="9" style="1"/>
    <col min="13048" max="13048" width="49.875" style="1" customWidth="1"/>
    <col min="13049" max="13049" width="4.75" style="1" customWidth="1"/>
    <col min="13050" max="13053" width="14" style="1" customWidth="1"/>
    <col min="13054" max="13054" width="42.25" style="1" customWidth="1"/>
    <col min="13055" max="13055" width="4.75" style="1" customWidth="1"/>
    <col min="13056" max="13056" width="14" style="1" customWidth="1"/>
    <col min="13057" max="13057" width="8.5" style="1" customWidth="1"/>
    <col min="13058" max="13303" width="9" style="1"/>
    <col min="13304" max="13304" width="49.875" style="1" customWidth="1"/>
    <col min="13305" max="13305" width="4.75" style="1" customWidth="1"/>
    <col min="13306" max="13309" width="14" style="1" customWidth="1"/>
    <col min="13310" max="13310" width="42.25" style="1" customWidth="1"/>
    <col min="13311" max="13311" width="4.75" style="1" customWidth="1"/>
    <col min="13312" max="13312" width="14" style="1" customWidth="1"/>
    <col min="13313" max="13313" width="8.5" style="1" customWidth="1"/>
    <col min="13314" max="13559" width="9" style="1"/>
    <col min="13560" max="13560" width="49.875" style="1" customWidth="1"/>
    <col min="13561" max="13561" width="4.75" style="1" customWidth="1"/>
    <col min="13562" max="13565" width="14" style="1" customWidth="1"/>
    <col min="13566" max="13566" width="42.25" style="1" customWidth="1"/>
    <col min="13567" max="13567" width="4.75" style="1" customWidth="1"/>
    <col min="13568" max="13568" width="14" style="1" customWidth="1"/>
    <col min="13569" max="13569" width="8.5" style="1" customWidth="1"/>
    <col min="13570" max="13815" width="9" style="1"/>
    <col min="13816" max="13816" width="49.875" style="1" customWidth="1"/>
    <col min="13817" max="13817" width="4.75" style="1" customWidth="1"/>
    <col min="13818" max="13821" width="14" style="1" customWidth="1"/>
    <col min="13822" max="13822" width="42.25" style="1" customWidth="1"/>
    <col min="13823" max="13823" width="4.75" style="1" customWidth="1"/>
    <col min="13824" max="13824" width="14" style="1" customWidth="1"/>
    <col min="13825" max="13825" width="8.5" style="1" customWidth="1"/>
    <col min="13826" max="14071" width="9" style="1"/>
    <col min="14072" max="14072" width="49.875" style="1" customWidth="1"/>
    <col min="14073" max="14073" width="4.75" style="1" customWidth="1"/>
    <col min="14074" max="14077" width="14" style="1" customWidth="1"/>
    <col min="14078" max="14078" width="42.25" style="1" customWidth="1"/>
    <col min="14079" max="14079" width="4.75" style="1" customWidth="1"/>
    <col min="14080" max="14080" width="14" style="1" customWidth="1"/>
    <col min="14081" max="14081" width="8.5" style="1" customWidth="1"/>
    <col min="14082" max="14327" width="9" style="1"/>
    <col min="14328" max="14328" width="49.875" style="1" customWidth="1"/>
    <col min="14329" max="14329" width="4.75" style="1" customWidth="1"/>
    <col min="14330" max="14333" width="14" style="1" customWidth="1"/>
    <col min="14334" max="14334" width="42.25" style="1" customWidth="1"/>
    <col min="14335" max="14335" width="4.75" style="1" customWidth="1"/>
    <col min="14336" max="14336" width="14" style="1" customWidth="1"/>
    <col min="14337" max="14337" width="8.5" style="1" customWidth="1"/>
    <col min="14338" max="14583" width="9" style="1"/>
    <col min="14584" max="14584" width="49.875" style="1" customWidth="1"/>
    <col min="14585" max="14585" width="4.75" style="1" customWidth="1"/>
    <col min="14586" max="14589" width="14" style="1" customWidth="1"/>
    <col min="14590" max="14590" width="42.25" style="1" customWidth="1"/>
    <col min="14591" max="14591" width="4.75" style="1" customWidth="1"/>
    <col min="14592" max="14592" width="14" style="1" customWidth="1"/>
    <col min="14593" max="14593" width="8.5" style="1" customWidth="1"/>
    <col min="14594" max="14839" width="9" style="1"/>
    <col min="14840" max="14840" width="49.875" style="1" customWidth="1"/>
    <col min="14841" max="14841" width="4.75" style="1" customWidth="1"/>
    <col min="14842" max="14845" width="14" style="1" customWidth="1"/>
    <col min="14846" max="14846" width="42.25" style="1" customWidth="1"/>
    <col min="14847" max="14847" width="4.75" style="1" customWidth="1"/>
    <col min="14848" max="14848" width="14" style="1" customWidth="1"/>
    <col min="14849" max="14849" width="8.5" style="1" customWidth="1"/>
    <col min="14850" max="15095" width="9" style="1"/>
    <col min="15096" max="15096" width="49.875" style="1" customWidth="1"/>
    <col min="15097" max="15097" width="4.75" style="1" customWidth="1"/>
    <col min="15098" max="15101" width="14" style="1" customWidth="1"/>
    <col min="15102" max="15102" width="42.25" style="1" customWidth="1"/>
    <col min="15103" max="15103" width="4.75" style="1" customWidth="1"/>
    <col min="15104" max="15104" width="14" style="1" customWidth="1"/>
    <col min="15105" max="15105" width="8.5" style="1" customWidth="1"/>
    <col min="15106" max="15351" width="9" style="1"/>
    <col min="15352" max="15352" width="49.875" style="1" customWidth="1"/>
    <col min="15353" max="15353" width="4.75" style="1" customWidth="1"/>
    <col min="15354" max="15357" width="14" style="1" customWidth="1"/>
    <col min="15358" max="15358" width="42.25" style="1" customWidth="1"/>
    <col min="15359" max="15359" width="4.75" style="1" customWidth="1"/>
    <col min="15360" max="15360" width="14" style="1" customWidth="1"/>
    <col min="15361" max="15361" width="8.5" style="1" customWidth="1"/>
    <col min="15362" max="15607" width="9" style="1"/>
    <col min="15608" max="15608" width="49.875" style="1" customWidth="1"/>
    <col min="15609" max="15609" width="4.75" style="1" customWidth="1"/>
    <col min="15610" max="15613" width="14" style="1" customWidth="1"/>
    <col min="15614" max="15614" width="42.25" style="1" customWidth="1"/>
    <col min="15615" max="15615" width="4.75" style="1" customWidth="1"/>
    <col min="15616" max="15616" width="14" style="1" customWidth="1"/>
    <col min="15617" max="15617" width="8.5" style="1" customWidth="1"/>
    <col min="15618" max="15863" width="9" style="1"/>
    <col min="15864" max="15864" width="49.875" style="1" customWidth="1"/>
    <col min="15865" max="15865" width="4.75" style="1" customWidth="1"/>
    <col min="15866" max="15869" width="14" style="1" customWidth="1"/>
    <col min="15870" max="15870" width="42.25" style="1" customWidth="1"/>
    <col min="15871" max="15871" width="4.75" style="1" customWidth="1"/>
    <col min="15872" max="15872" width="14" style="1" customWidth="1"/>
    <col min="15873" max="15873" width="8.5" style="1" customWidth="1"/>
    <col min="15874" max="16119" width="9" style="1"/>
    <col min="16120" max="16120" width="49.875" style="1" customWidth="1"/>
    <col min="16121" max="16121" width="4.75" style="1" customWidth="1"/>
    <col min="16122" max="16125" width="14" style="1" customWidth="1"/>
    <col min="16126" max="16126" width="42.25" style="1" customWidth="1"/>
    <col min="16127" max="16127" width="4.75" style="1" customWidth="1"/>
    <col min="16128" max="16128" width="14" style="1" customWidth="1"/>
    <col min="16129" max="16129" width="8.5" style="1" customWidth="1"/>
    <col min="16130" max="16384" width="9" style="1"/>
  </cols>
  <sheetData>
    <row r="1" ht="42" customHeight="1" spans="1:2">
      <c r="A1" s="2" t="s">
        <v>705</v>
      </c>
      <c r="B1" s="2"/>
    </row>
    <row r="3" spans="1:2">
      <c r="A3" s="3" t="s">
        <v>706</v>
      </c>
      <c r="B3" s="4" t="s">
        <v>602</v>
      </c>
    </row>
    <row r="4" ht="25.5" customHeight="1" spans="1:2">
      <c r="A4" s="5" t="s">
        <v>707</v>
      </c>
      <c r="B4" s="5" t="s">
        <v>708</v>
      </c>
    </row>
    <row r="5" ht="25.5" customHeight="1" spans="1:2">
      <c r="A5" s="5" t="s">
        <v>709</v>
      </c>
      <c r="B5" s="6">
        <v>16850.924446</v>
      </c>
    </row>
    <row r="6" ht="25.5" customHeight="1" spans="1:2">
      <c r="A6" s="7" t="s">
        <v>710</v>
      </c>
      <c r="B6" s="6">
        <v>7082.140547</v>
      </c>
    </row>
    <row r="7" ht="25.5" customHeight="1" spans="1:2">
      <c r="A7" s="7" t="s">
        <v>711</v>
      </c>
      <c r="B7" s="6">
        <v>9768.783899</v>
      </c>
    </row>
    <row r="8" ht="25.5" customHeight="1" spans="1:2">
      <c r="A8" s="7" t="s">
        <v>712</v>
      </c>
      <c r="B8" s="6">
        <v>477.588617</v>
      </c>
    </row>
    <row r="9" ht="25.5" customHeight="1" spans="1:2">
      <c r="A9" s="7" t="s">
        <v>713</v>
      </c>
      <c r="B9" s="6">
        <v>477.588617</v>
      </c>
    </row>
    <row r="10" ht="25.5" customHeight="1" spans="1:2">
      <c r="A10" s="7" t="s">
        <v>714</v>
      </c>
      <c r="B10" s="6">
        <v>0</v>
      </c>
    </row>
    <row r="11" ht="25.5" customHeight="1" spans="1:2">
      <c r="A11" s="7" t="s">
        <v>715</v>
      </c>
      <c r="B11" s="6">
        <v>0</v>
      </c>
    </row>
    <row r="12" ht="25.5" customHeight="1" spans="1:2">
      <c r="A12" s="7" t="s">
        <v>716</v>
      </c>
      <c r="B12" s="6">
        <v>1043.883576</v>
      </c>
    </row>
    <row r="13" ht="25.5" customHeight="1" spans="1:2">
      <c r="A13" s="7" t="s">
        <v>717</v>
      </c>
      <c r="B13" s="6">
        <v>640.977976</v>
      </c>
    </row>
    <row r="14" ht="25.5" customHeight="1" spans="1:2">
      <c r="A14" s="7" t="s">
        <v>718</v>
      </c>
      <c r="B14" s="6">
        <v>11.4842</v>
      </c>
    </row>
    <row r="15" ht="25.5" customHeight="1" spans="1:2">
      <c r="A15" s="7" t="s">
        <v>719</v>
      </c>
      <c r="B15" s="6">
        <v>0</v>
      </c>
    </row>
    <row r="16" ht="25.5" customHeight="1" spans="1:2">
      <c r="A16" s="7" t="s">
        <v>720</v>
      </c>
      <c r="B16" s="6">
        <v>0</v>
      </c>
    </row>
    <row r="17" ht="25.5" customHeight="1" spans="1:2">
      <c r="A17" s="7" t="s">
        <v>721</v>
      </c>
      <c r="B17" s="6">
        <v>391.4214</v>
      </c>
    </row>
    <row r="18" ht="25.5" customHeight="1" spans="1:2">
      <c r="A18" s="7" t="s">
        <v>722</v>
      </c>
      <c r="B18" s="6">
        <v>1089.66227</v>
      </c>
    </row>
    <row r="19" ht="25.5" customHeight="1" spans="1:2">
      <c r="A19" s="7" t="s">
        <v>723</v>
      </c>
      <c r="B19" s="6">
        <v>321.7805</v>
      </c>
    </row>
    <row r="20" ht="25.5" customHeight="1" spans="1:2">
      <c r="A20" s="7" t="s">
        <v>724</v>
      </c>
      <c r="B20" s="6">
        <v>6835.868936</v>
      </c>
    </row>
    <row r="21" ht="25.5" customHeight="1" spans="1:2">
      <c r="A21" s="7" t="s">
        <v>725</v>
      </c>
      <c r="B21" s="6">
        <v>0</v>
      </c>
    </row>
    <row r="22" ht="25.5" customHeight="1" spans="1:2">
      <c r="A22" s="7" t="s">
        <v>726</v>
      </c>
      <c r="B22" s="6">
        <v>0</v>
      </c>
    </row>
    <row r="23" ht="25.5" customHeight="1" spans="1:2">
      <c r="A23" s="7" t="s">
        <v>727</v>
      </c>
      <c r="B23" s="6">
        <v>0</v>
      </c>
    </row>
    <row r="24" ht="25.5" customHeight="1" spans="1:2">
      <c r="A24" s="7" t="s">
        <v>728</v>
      </c>
      <c r="B24" s="6">
        <v>0</v>
      </c>
    </row>
    <row r="25" ht="25.5" customHeight="1" spans="1:2">
      <c r="A25" s="7" t="s">
        <v>729</v>
      </c>
      <c r="B25" s="6">
        <v>0</v>
      </c>
    </row>
    <row r="26" ht="25.5" customHeight="1" spans="1:2">
      <c r="A26" s="7" t="s">
        <v>730</v>
      </c>
      <c r="B26" s="6">
        <v>0</v>
      </c>
    </row>
    <row r="28" spans="2:2">
      <c r="B28" s="8"/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showGridLines="0" showZeros="0" topLeftCell="A10" workbookViewId="0">
      <selection activeCell="E10" sqref="E10"/>
    </sheetView>
  </sheetViews>
  <sheetFormatPr defaultColWidth="9" defaultRowHeight="14.25"/>
  <cols>
    <col min="1" max="1" width="40.625" style="76" customWidth="1"/>
    <col min="2" max="2" width="15.5" style="76" customWidth="1"/>
    <col min="3" max="3" width="25" style="76" customWidth="1"/>
    <col min="4" max="4" width="28.125" style="76" customWidth="1"/>
    <col min="5" max="5" width="25.875" style="76" customWidth="1"/>
    <col min="6" max="6" width="17.25" style="76" customWidth="1"/>
    <col min="7" max="7" width="9" style="76"/>
    <col min="8" max="9" width="12.75" style="76" customWidth="1"/>
    <col min="10" max="16384" width="9" style="76"/>
  </cols>
  <sheetData>
    <row r="1" ht="22.5" customHeight="1" spans="1:6">
      <c r="A1" s="107" t="s">
        <v>1</v>
      </c>
      <c r="B1" s="107"/>
      <c r="C1" s="107"/>
      <c r="D1" s="107"/>
      <c r="E1" s="107"/>
      <c r="F1" s="107"/>
    </row>
    <row r="2" customHeight="1" spans="1:6">
      <c r="A2" s="108"/>
      <c r="B2" s="108"/>
      <c r="C2" s="108"/>
      <c r="D2" s="108"/>
      <c r="E2" s="108"/>
      <c r="F2" s="109" t="s">
        <v>2</v>
      </c>
    </row>
    <row r="3" customHeight="1" spans="1:6">
      <c r="A3" s="108" t="s">
        <v>3</v>
      </c>
      <c r="B3" s="108"/>
      <c r="C3" s="108"/>
      <c r="D3" s="108"/>
      <c r="E3" s="108"/>
      <c r="F3" s="109" t="s">
        <v>4</v>
      </c>
    </row>
    <row r="4" ht="28.5" customHeight="1" spans="1:6">
      <c r="A4" s="84" t="s">
        <v>5</v>
      </c>
      <c r="B4" s="84"/>
      <c r="C4" s="84" t="s">
        <v>6</v>
      </c>
      <c r="D4" s="84"/>
      <c r="E4" s="84" t="s">
        <v>6</v>
      </c>
      <c r="F4" s="84"/>
    </row>
    <row r="5" ht="28.5" customHeight="1" spans="1:6">
      <c r="A5" s="84" t="s">
        <v>7</v>
      </c>
      <c r="B5" s="84" t="s">
        <v>8</v>
      </c>
      <c r="C5" s="84" t="s">
        <v>9</v>
      </c>
      <c r="D5" s="84" t="s">
        <v>8</v>
      </c>
      <c r="E5" s="84" t="s">
        <v>10</v>
      </c>
      <c r="F5" s="84" t="s">
        <v>8</v>
      </c>
    </row>
    <row r="6" ht="21.75" customHeight="1" spans="1:9">
      <c r="A6" s="110" t="s">
        <v>11</v>
      </c>
      <c r="B6" s="113">
        <f>D34</f>
        <v>41976.1701</v>
      </c>
      <c r="C6" s="110" t="s">
        <v>12</v>
      </c>
      <c r="D6" s="113">
        <f>D7+D8+D9+D10+D11+D12+D13</f>
        <v>5285.86</v>
      </c>
      <c r="E6" s="110" t="s">
        <v>13</v>
      </c>
      <c r="F6" s="112">
        <f>公开2!E10</f>
        <v>15652.2797</v>
      </c>
      <c r="H6" s="105"/>
      <c r="I6" s="105"/>
    </row>
    <row r="7" ht="21.75" customHeight="1" spans="1:9">
      <c r="A7" s="110" t="s">
        <v>14</v>
      </c>
      <c r="B7" s="113">
        <v>0</v>
      </c>
      <c r="C7" s="110" t="s">
        <v>15</v>
      </c>
      <c r="D7" s="113">
        <v>2199.19</v>
      </c>
      <c r="E7" s="110" t="s">
        <v>16</v>
      </c>
      <c r="F7" s="112">
        <v>0</v>
      </c>
      <c r="H7" s="105"/>
      <c r="I7" s="105"/>
    </row>
    <row r="8" ht="21.75" customHeight="1" spans="1:9">
      <c r="A8" s="110" t="s">
        <v>17</v>
      </c>
      <c r="B8" s="113">
        <v>0</v>
      </c>
      <c r="C8" s="110" t="s">
        <v>18</v>
      </c>
      <c r="D8" s="113">
        <v>431.95</v>
      </c>
      <c r="E8" s="110" t="s">
        <v>19</v>
      </c>
      <c r="F8" s="112">
        <f>公开2!E71</f>
        <v>31</v>
      </c>
      <c r="H8" s="105"/>
      <c r="I8" s="105"/>
    </row>
    <row r="9" ht="21.75" customHeight="1" spans="1:9">
      <c r="A9" s="110" t="s">
        <v>20</v>
      </c>
      <c r="B9" s="113">
        <v>0</v>
      </c>
      <c r="C9" s="110" t="s">
        <v>21</v>
      </c>
      <c r="D9" s="113">
        <v>126.09</v>
      </c>
      <c r="E9" s="110" t="s">
        <v>19</v>
      </c>
      <c r="F9" s="112">
        <f>公开2!E76</f>
        <v>152.8108</v>
      </c>
      <c r="H9" s="105"/>
      <c r="I9" s="105"/>
    </row>
    <row r="10" ht="21.75" customHeight="1" spans="1:9">
      <c r="A10" s="110" t="s">
        <v>22</v>
      </c>
      <c r="B10" s="113">
        <v>0</v>
      </c>
      <c r="C10" s="110" t="s">
        <v>23</v>
      </c>
      <c r="D10" s="113">
        <v>760.6</v>
      </c>
      <c r="E10" s="110" t="s">
        <v>24</v>
      </c>
      <c r="F10" s="112">
        <f>公开2!E90</f>
        <v>39.2</v>
      </c>
      <c r="H10" s="105"/>
      <c r="I10" s="105"/>
    </row>
    <row r="11" ht="21.75" customHeight="1" spans="1:9">
      <c r="A11" s="110" t="s">
        <v>25</v>
      </c>
      <c r="B11" s="113">
        <v>0</v>
      </c>
      <c r="C11" s="110" t="s">
        <v>26</v>
      </c>
      <c r="D11" s="113">
        <v>793.39</v>
      </c>
      <c r="E11" s="110" t="s">
        <v>27</v>
      </c>
      <c r="F11" s="112"/>
      <c r="H11" s="105"/>
      <c r="I11" s="105"/>
    </row>
    <row r="12" ht="21.75" customHeight="1" spans="1:9">
      <c r="A12" s="110" t="s">
        <v>28</v>
      </c>
      <c r="B12" s="113">
        <v>0</v>
      </c>
      <c r="C12" s="110" t="s">
        <v>29</v>
      </c>
      <c r="D12" s="113">
        <v>321.08</v>
      </c>
      <c r="E12" s="110" t="s">
        <v>30</v>
      </c>
      <c r="F12" s="112">
        <f>公开2!E93</f>
        <v>107.75</v>
      </c>
      <c r="H12" s="105"/>
      <c r="I12" s="105"/>
    </row>
    <row r="13" ht="21.75" customHeight="1" spans="1:9">
      <c r="A13" s="110" t="s">
        <v>31</v>
      </c>
      <c r="B13" s="113">
        <v>0</v>
      </c>
      <c r="C13" s="110" t="s">
        <v>32</v>
      </c>
      <c r="D13" s="113">
        <f>364.62+288.94</f>
        <v>653.56</v>
      </c>
      <c r="E13" s="110" t="s">
        <v>33</v>
      </c>
      <c r="F13" s="112">
        <f>公开2!E100</f>
        <v>972.72678</v>
      </c>
      <c r="H13" s="105"/>
      <c r="I13" s="105"/>
    </row>
    <row r="14" ht="21.75" customHeight="1" spans="1:9">
      <c r="A14" s="110"/>
      <c r="B14" s="113"/>
      <c r="C14" s="110" t="s">
        <v>34</v>
      </c>
      <c r="D14" s="113">
        <f>D15+D16+D17+D18+D19+D20+D21+D22+D23+D24+D25</f>
        <v>28161.79</v>
      </c>
      <c r="E14" s="110" t="s">
        <v>35</v>
      </c>
      <c r="F14" s="112">
        <v>0</v>
      </c>
      <c r="H14" s="105"/>
      <c r="I14" s="105"/>
    </row>
    <row r="15" ht="21.75" customHeight="1" spans="1:9">
      <c r="A15" s="110"/>
      <c r="B15" s="113"/>
      <c r="C15" s="110" t="s">
        <v>36</v>
      </c>
      <c r="D15" s="113">
        <v>325.06</v>
      </c>
      <c r="E15" s="110" t="s">
        <v>37</v>
      </c>
      <c r="F15" s="112">
        <f>公开2!E127</f>
        <v>1051.15006</v>
      </c>
      <c r="H15" s="105"/>
      <c r="I15" s="105"/>
    </row>
    <row r="16" ht="21.75" customHeight="1" spans="1:9">
      <c r="A16" s="110"/>
      <c r="B16" s="113"/>
      <c r="C16" s="110" t="s">
        <v>38</v>
      </c>
      <c r="D16" s="113">
        <v>4.44</v>
      </c>
      <c r="E16" s="110" t="s">
        <v>39</v>
      </c>
      <c r="F16" s="112">
        <f>公开2!E150</f>
        <v>406.656</v>
      </c>
      <c r="H16" s="105"/>
      <c r="I16" s="105"/>
    </row>
    <row r="17" ht="21.75" customHeight="1" spans="1:9">
      <c r="A17" s="110"/>
      <c r="B17" s="113"/>
      <c r="C17" s="110" t="s">
        <v>40</v>
      </c>
      <c r="D17" s="113">
        <v>356.41</v>
      </c>
      <c r="E17" s="110" t="s">
        <v>41</v>
      </c>
      <c r="F17" s="112">
        <f>公开2!E163</f>
        <v>19783.453382</v>
      </c>
      <c r="H17" s="105"/>
      <c r="I17" s="105"/>
    </row>
    <row r="18" ht="21.75" customHeight="1" spans="1:9">
      <c r="A18" s="110"/>
      <c r="B18" s="113"/>
      <c r="C18" s="110" t="s">
        <v>42</v>
      </c>
      <c r="D18" s="113">
        <v>43.15</v>
      </c>
      <c r="E18" s="110" t="s">
        <v>43</v>
      </c>
      <c r="F18" s="112">
        <v>428.89</v>
      </c>
      <c r="H18" s="105"/>
      <c r="I18" s="105"/>
    </row>
    <row r="19" ht="21.75" customHeight="1" spans="1:9">
      <c r="A19" s="110"/>
      <c r="B19" s="113"/>
      <c r="C19" s="110" t="s">
        <v>44</v>
      </c>
      <c r="D19" s="113">
        <v>36.88</v>
      </c>
      <c r="E19" s="110" t="s">
        <v>45</v>
      </c>
      <c r="F19" s="112">
        <f>公开2!E188</f>
        <v>29.7719</v>
      </c>
      <c r="H19" s="105"/>
      <c r="I19" s="105"/>
    </row>
    <row r="20" ht="21.75" customHeight="1" spans="1:9">
      <c r="A20" s="110"/>
      <c r="B20" s="113"/>
      <c r="C20" s="110" t="s">
        <v>46</v>
      </c>
      <c r="D20" s="113">
        <v>100.12</v>
      </c>
      <c r="E20" s="110" t="s">
        <v>47</v>
      </c>
      <c r="F20" s="112">
        <f>公开2!E192</f>
        <v>737.1799</v>
      </c>
      <c r="H20" s="105"/>
      <c r="I20" s="105"/>
    </row>
    <row r="21" ht="21.75" customHeight="1" spans="1:9">
      <c r="A21" s="110"/>
      <c r="B21" s="113"/>
      <c r="C21" s="110" t="s">
        <v>48</v>
      </c>
      <c r="D21" s="113">
        <v>417.03</v>
      </c>
      <c r="E21" s="110" t="s">
        <v>49</v>
      </c>
      <c r="F21" s="112">
        <f>公开2!E199</f>
        <v>72.4</v>
      </c>
      <c r="H21" s="105"/>
      <c r="I21" s="105"/>
    </row>
    <row r="22" ht="21.75" customHeight="1" spans="1:9">
      <c r="A22" s="110"/>
      <c r="B22" s="113"/>
      <c r="C22" s="110" t="s">
        <v>50</v>
      </c>
      <c r="D22" s="113">
        <v>2514.6</v>
      </c>
      <c r="E22" s="110" t="s">
        <v>51</v>
      </c>
      <c r="F22" s="112">
        <v>0</v>
      </c>
      <c r="H22" s="105"/>
      <c r="I22" s="105"/>
    </row>
    <row r="23" ht="21.75" customHeight="1" spans="1:9">
      <c r="A23" s="110"/>
      <c r="B23" s="113"/>
      <c r="C23" s="110" t="s">
        <v>52</v>
      </c>
      <c r="D23" s="113">
        <v>20256.62</v>
      </c>
      <c r="E23" s="90" t="s">
        <v>53</v>
      </c>
      <c r="F23" s="112">
        <v>0</v>
      </c>
      <c r="H23" s="105"/>
      <c r="I23" s="105"/>
    </row>
    <row r="24" ht="21.75" customHeight="1" spans="1:9">
      <c r="A24" s="110"/>
      <c r="B24" s="113"/>
      <c r="C24" s="110" t="s">
        <v>54</v>
      </c>
      <c r="D24" s="113">
        <v>184.03</v>
      </c>
      <c r="E24" s="110" t="s">
        <v>55</v>
      </c>
      <c r="F24" s="112">
        <f>公开2!E202</f>
        <v>1342.3166</v>
      </c>
      <c r="H24" s="105"/>
      <c r="I24" s="105"/>
    </row>
    <row r="25" ht="21.75" customHeight="1" spans="1:9">
      <c r="A25" s="110"/>
      <c r="B25" s="113"/>
      <c r="C25" s="110" t="s">
        <v>56</v>
      </c>
      <c r="D25" s="113">
        <f>5005.6-1082.15</f>
        <v>3923.45</v>
      </c>
      <c r="E25" s="110" t="s">
        <v>57</v>
      </c>
      <c r="F25" s="112">
        <f>公开2!E212</f>
        <v>353.1</v>
      </c>
      <c r="H25" s="105"/>
      <c r="I25" s="105"/>
    </row>
    <row r="26" ht="21.75" customHeight="1" spans="1:9">
      <c r="A26" s="110"/>
      <c r="B26" s="113"/>
      <c r="C26" s="110" t="s">
        <v>58</v>
      </c>
      <c r="D26" s="124">
        <v>758.5965</v>
      </c>
      <c r="E26" s="110" t="s">
        <v>59</v>
      </c>
      <c r="F26" s="112">
        <v>0</v>
      </c>
      <c r="H26" s="105"/>
      <c r="I26" s="105"/>
    </row>
    <row r="27" ht="21.75" customHeight="1" spans="1:9">
      <c r="A27" s="110"/>
      <c r="B27" s="113"/>
      <c r="C27" s="110" t="s">
        <v>60</v>
      </c>
      <c r="D27" s="113">
        <v>0</v>
      </c>
      <c r="E27" s="110" t="s">
        <v>61</v>
      </c>
      <c r="F27" s="112">
        <v>0</v>
      </c>
      <c r="H27" s="105"/>
      <c r="I27" s="105"/>
    </row>
    <row r="28" ht="21.75" customHeight="1" spans="1:9">
      <c r="A28" s="110"/>
      <c r="B28" s="113"/>
      <c r="C28" s="110" t="s">
        <v>62</v>
      </c>
      <c r="D28" s="113">
        <v>3519.9236</v>
      </c>
      <c r="E28" s="110" t="s">
        <v>63</v>
      </c>
      <c r="F28" s="112">
        <v>0</v>
      </c>
      <c r="H28" s="105"/>
      <c r="I28" s="105"/>
    </row>
    <row r="29" ht="21.75" customHeight="1" spans="1:9">
      <c r="A29" s="110"/>
      <c r="B29" s="113"/>
      <c r="C29" s="110" t="s">
        <v>64</v>
      </c>
      <c r="D29" s="113">
        <v>4250</v>
      </c>
      <c r="E29" s="110" t="s">
        <v>65</v>
      </c>
      <c r="F29" s="112">
        <f>公开2!E217</f>
        <v>815.48</v>
      </c>
      <c r="H29" s="105"/>
      <c r="I29" s="105"/>
    </row>
    <row r="30" ht="21.75" customHeight="1" spans="1:9">
      <c r="A30" s="110"/>
      <c r="B30" s="113"/>
      <c r="C30" s="110" t="s">
        <v>66</v>
      </c>
      <c r="D30" s="113">
        <v>0</v>
      </c>
      <c r="E30" s="110" t="s">
        <v>67</v>
      </c>
      <c r="F30" s="112">
        <v>0</v>
      </c>
      <c r="H30" s="105"/>
      <c r="I30" s="105"/>
    </row>
    <row r="31" ht="21.75" customHeight="1" spans="1:9">
      <c r="A31" s="110"/>
      <c r="B31" s="113"/>
      <c r="C31" s="110" t="s">
        <v>68</v>
      </c>
      <c r="D31" s="113">
        <v>0</v>
      </c>
      <c r="E31" s="110" t="s">
        <v>69</v>
      </c>
      <c r="F31" s="112">
        <v>0</v>
      </c>
      <c r="H31" s="105"/>
      <c r="I31" s="105"/>
    </row>
    <row r="32" ht="21.75" customHeight="1" spans="1:9">
      <c r="A32" s="110"/>
      <c r="B32" s="113"/>
      <c r="C32" s="110"/>
      <c r="D32" s="113"/>
      <c r="E32" s="110" t="s">
        <v>70</v>
      </c>
      <c r="F32" s="112">
        <v>0</v>
      </c>
      <c r="H32" s="105"/>
      <c r="I32" s="105"/>
    </row>
    <row r="33" ht="21.75" customHeight="1" spans="1:9">
      <c r="A33" s="110"/>
      <c r="B33" s="113"/>
      <c r="C33" s="110"/>
      <c r="D33" s="113"/>
      <c r="E33" s="110" t="s">
        <v>71</v>
      </c>
      <c r="F33" s="112">
        <v>0</v>
      </c>
      <c r="H33" s="105"/>
      <c r="I33" s="105"/>
    </row>
    <row r="34" ht="21.75" customHeight="1" spans="1:9">
      <c r="A34" s="117" t="s">
        <v>72</v>
      </c>
      <c r="B34" s="113">
        <f>B6+B7</f>
        <v>41976.1701</v>
      </c>
      <c r="C34" s="117" t="s">
        <v>73</v>
      </c>
      <c r="D34" s="113">
        <f>D6+D14+D26+D27+D28+D29+D30+D31</f>
        <v>41976.1701</v>
      </c>
      <c r="E34" s="117" t="s">
        <v>73</v>
      </c>
      <c r="F34" s="134">
        <f>SUM(F6:F33)</f>
        <v>41976.165122</v>
      </c>
      <c r="H34" s="105"/>
      <c r="I34" s="105"/>
    </row>
    <row r="36" spans="6:6">
      <c r="F36" s="105"/>
    </row>
  </sheetData>
  <sheetProtection formatCells="0" formatColumns="0" formatRows="0"/>
  <mergeCells count="4">
    <mergeCell ref="A1:F1"/>
    <mergeCell ref="A4:B4"/>
    <mergeCell ref="C4:D4"/>
    <mergeCell ref="E4:F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9"/>
  <sheetViews>
    <sheetView showGridLines="0" showZeros="0" topLeftCell="A120" workbookViewId="0">
      <selection activeCell="D94" sqref="D94"/>
    </sheetView>
  </sheetViews>
  <sheetFormatPr defaultColWidth="9" defaultRowHeight="14.25"/>
  <cols>
    <col min="1" max="3" width="5.625" style="64" customWidth="1"/>
    <col min="4" max="4" width="31.875" style="64" customWidth="1"/>
    <col min="5" max="9" width="18.875" style="64" customWidth="1"/>
    <col min="10" max="16384" width="9" style="64"/>
  </cols>
  <sheetData>
    <row r="1" ht="33.75" customHeight="1" spans="1:9">
      <c r="A1" s="77" t="s">
        <v>74</v>
      </c>
      <c r="B1" s="77"/>
      <c r="C1" s="77"/>
      <c r="D1" s="77"/>
      <c r="E1" s="77"/>
      <c r="F1" s="77"/>
      <c r="G1" s="77"/>
      <c r="H1" s="77"/>
      <c r="I1" s="77"/>
    </row>
    <row r="2" customHeight="1" spans="1:9">
      <c r="A2" s="78"/>
      <c r="B2" s="78"/>
      <c r="C2" s="78"/>
      <c r="D2" s="78"/>
      <c r="E2" s="78"/>
      <c r="F2" s="78"/>
      <c r="G2" s="78"/>
      <c r="H2" s="78"/>
      <c r="I2" s="88" t="s">
        <v>75</v>
      </c>
    </row>
    <row r="3" customHeight="1" spans="1:9">
      <c r="A3" s="78" t="s">
        <v>3</v>
      </c>
      <c r="B3" s="78"/>
      <c r="C3" s="78"/>
      <c r="D3" s="78"/>
      <c r="E3" s="78"/>
      <c r="F3" s="78"/>
      <c r="G3" s="78"/>
      <c r="H3" s="78"/>
      <c r="I3" s="88" t="s">
        <v>4</v>
      </c>
    </row>
    <row r="4" customHeight="1" spans="1:9">
      <c r="A4" s="93" t="s">
        <v>76</v>
      </c>
      <c r="B4" s="94"/>
      <c r="C4" s="95"/>
      <c r="D4" s="132" t="s">
        <v>77</v>
      </c>
      <c r="E4" s="82" t="s">
        <v>78</v>
      </c>
      <c r="F4" s="82" t="s">
        <v>79</v>
      </c>
      <c r="G4" s="82" t="s">
        <v>80</v>
      </c>
      <c r="H4" s="82" t="s">
        <v>81</v>
      </c>
      <c r="I4" s="82" t="s">
        <v>82</v>
      </c>
    </row>
    <row r="5" ht="9.75" customHeight="1" spans="1:9">
      <c r="A5" s="119"/>
      <c r="B5" s="120"/>
      <c r="C5" s="121"/>
      <c r="D5" s="99"/>
      <c r="E5" s="99"/>
      <c r="F5" s="99"/>
      <c r="G5" s="99"/>
      <c r="H5" s="99"/>
      <c r="I5" s="99"/>
    </row>
    <row r="6" hidden="1" spans="1:9">
      <c r="A6" s="96"/>
      <c r="B6" s="97"/>
      <c r="C6" s="98"/>
      <c r="D6" s="99"/>
      <c r="E6" s="99"/>
      <c r="F6" s="99"/>
      <c r="G6" s="99"/>
      <c r="H6" s="99"/>
      <c r="I6" s="99"/>
    </row>
    <row r="7" customHeight="1" spans="1:9">
      <c r="A7" s="82" t="s">
        <v>83</v>
      </c>
      <c r="B7" s="82" t="s">
        <v>84</v>
      </c>
      <c r="C7" s="82" t="s">
        <v>85</v>
      </c>
      <c r="D7" s="99"/>
      <c r="E7" s="99"/>
      <c r="F7" s="99"/>
      <c r="G7" s="99"/>
      <c r="H7" s="99"/>
      <c r="I7" s="99"/>
    </row>
    <row r="8" customHeight="1" spans="1:9">
      <c r="A8" s="85"/>
      <c r="B8" s="85"/>
      <c r="C8" s="85"/>
      <c r="D8" s="85"/>
      <c r="E8" s="85"/>
      <c r="F8" s="85"/>
      <c r="G8" s="85"/>
      <c r="H8" s="85"/>
      <c r="I8" s="85"/>
    </row>
    <row r="9" ht="21" customHeight="1" spans="1:9">
      <c r="A9" s="122"/>
      <c r="B9" s="122"/>
      <c r="C9" s="122"/>
      <c r="D9" s="133" t="s">
        <v>86</v>
      </c>
      <c r="E9" s="124">
        <f>E10+E71+E76+E90+E93+E100+E127+E150+E163+E177+E188+E192+E199+E202+E212+E217</f>
        <v>41976.169511</v>
      </c>
      <c r="F9" s="124">
        <f>F10+F71+F76+F90+F93+F100+F127+F150+F163+F177+F188+F192+F199+F202+F212+F217</f>
        <v>41976.167211</v>
      </c>
      <c r="G9" s="123">
        <v>0</v>
      </c>
      <c r="H9" s="123">
        <v>0</v>
      </c>
      <c r="I9" s="123">
        <v>0</v>
      </c>
    </row>
    <row r="10" ht="21" customHeight="1" spans="1:9">
      <c r="A10" s="122" t="s">
        <v>87</v>
      </c>
      <c r="B10" s="122"/>
      <c r="C10" s="122"/>
      <c r="D10" s="133" t="s">
        <v>13</v>
      </c>
      <c r="E10" s="124">
        <f>E11+E17+E21+E23+E27+E31+E36+E41+E49+E51+E53+E59+E63+E67+E55</f>
        <v>15652.2797</v>
      </c>
      <c r="F10" s="124">
        <f>F11+F17+F21+F23+F27+F31+F36+F41+F49+F51+F53+F59+F63+F67+F55</f>
        <v>15652.2797</v>
      </c>
      <c r="G10" s="123">
        <v>0</v>
      </c>
      <c r="H10" s="123">
        <v>0</v>
      </c>
      <c r="I10" s="123">
        <v>0</v>
      </c>
    </row>
    <row r="11" ht="21" customHeight="1" spans="1:9">
      <c r="A11" s="122"/>
      <c r="B11" s="122" t="s">
        <v>88</v>
      </c>
      <c r="C11" s="122"/>
      <c r="D11" s="133" t="s">
        <v>89</v>
      </c>
      <c r="E11" s="124">
        <f>SUM(E12:E16)</f>
        <v>9693.2707</v>
      </c>
      <c r="F11" s="124">
        <f>SUM(F12:F16)</f>
        <v>9693.2707</v>
      </c>
      <c r="G11" s="123">
        <v>0</v>
      </c>
      <c r="H11" s="123">
        <v>0</v>
      </c>
      <c r="I11" s="123">
        <v>0</v>
      </c>
    </row>
    <row r="12" ht="21" customHeight="1" spans="1:9">
      <c r="A12" s="122" t="s">
        <v>90</v>
      </c>
      <c r="B12" s="122" t="s">
        <v>91</v>
      </c>
      <c r="C12" s="122" t="s">
        <v>92</v>
      </c>
      <c r="D12" s="133" t="s">
        <v>93</v>
      </c>
      <c r="E12" s="124">
        <v>341.436</v>
      </c>
      <c r="F12" s="124">
        <v>341.436</v>
      </c>
      <c r="G12" s="123">
        <v>0</v>
      </c>
      <c r="H12" s="123">
        <v>0</v>
      </c>
      <c r="I12" s="123">
        <v>0</v>
      </c>
    </row>
    <row r="13" ht="21" customHeight="1" spans="1:9">
      <c r="A13" s="122" t="s">
        <v>90</v>
      </c>
      <c r="B13" s="122" t="s">
        <v>91</v>
      </c>
      <c r="C13" s="122" t="s">
        <v>94</v>
      </c>
      <c r="D13" s="133" t="s">
        <v>95</v>
      </c>
      <c r="E13" s="125">
        <v>5188.65</v>
      </c>
      <c r="F13" s="125">
        <f>7489.32-2300.67</f>
        <v>5188.65</v>
      </c>
      <c r="G13" s="123">
        <v>0</v>
      </c>
      <c r="H13" s="123">
        <v>0</v>
      </c>
      <c r="I13" s="123">
        <v>0</v>
      </c>
    </row>
    <row r="14" ht="21" customHeight="1" spans="1:9">
      <c r="A14" s="122" t="s">
        <v>90</v>
      </c>
      <c r="B14" s="122" t="s">
        <v>91</v>
      </c>
      <c r="C14" s="122" t="s">
        <v>96</v>
      </c>
      <c r="D14" s="133" t="s">
        <v>97</v>
      </c>
      <c r="E14" s="124">
        <v>2531.89</v>
      </c>
      <c r="F14" s="124">
        <v>2531.89</v>
      </c>
      <c r="G14" s="123">
        <v>0</v>
      </c>
      <c r="H14" s="123">
        <v>0</v>
      </c>
      <c r="I14" s="123">
        <v>0</v>
      </c>
    </row>
    <row r="15" ht="21" customHeight="1" spans="1:9">
      <c r="A15" s="122" t="s">
        <v>90</v>
      </c>
      <c r="B15" s="122" t="s">
        <v>91</v>
      </c>
      <c r="C15" s="122" t="s">
        <v>98</v>
      </c>
      <c r="D15" s="133" t="s">
        <v>99</v>
      </c>
      <c r="E15" s="124">
        <v>268.4405</v>
      </c>
      <c r="F15" s="124">
        <v>268.4405</v>
      </c>
      <c r="G15" s="123">
        <v>0</v>
      </c>
      <c r="H15" s="123">
        <v>0</v>
      </c>
      <c r="I15" s="123">
        <v>0</v>
      </c>
    </row>
    <row r="16" ht="21" customHeight="1" spans="1:9">
      <c r="A16" s="122" t="s">
        <v>90</v>
      </c>
      <c r="B16" s="122" t="s">
        <v>91</v>
      </c>
      <c r="C16" s="122" t="s">
        <v>100</v>
      </c>
      <c r="D16" s="133" t="s">
        <v>101</v>
      </c>
      <c r="E16" s="124">
        <v>1362.8542</v>
      </c>
      <c r="F16" s="124">
        <v>1362.8542</v>
      </c>
      <c r="G16" s="123">
        <v>0</v>
      </c>
      <c r="H16" s="123">
        <v>0</v>
      </c>
      <c r="I16" s="123">
        <v>0</v>
      </c>
    </row>
    <row r="17" ht="21" customHeight="1" spans="1:9">
      <c r="A17" s="122"/>
      <c r="B17" s="122" t="s">
        <v>102</v>
      </c>
      <c r="C17" s="122"/>
      <c r="D17" s="133" t="s">
        <v>103</v>
      </c>
      <c r="E17" s="124">
        <v>668.2083</v>
      </c>
      <c r="F17" s="124">
        <v>668.2083</v>
      </c>
      <c r="G17" s="123">
        <v>0</v>
      </c>
      <c r="H17" s="123">
        <v>0</v>
      </c>
      <c r="I17" s="123">
        <v>0</v>
      </c>
    </row>
    <row r="18" ht="21" customHeight="1" spans="1:9">
      <c r="A18" s="122" t="s">
        <v>90</v>
      </c>
      <c r="B18" s="122" t="s">
        <v>104</v>
      </c>
      <c r="C18" s="122" t="s">
        <v>92</v>
      </c>
      <c r="D18" s="133" t="s">
        <v>105</v>
      </c>
      <c r="E18" s="124">
        <v>8.828899</v>
      </c>
      <c r="F18" s="124">
        <v>8.828899</v>
      </c>
      <c r="G18" s="123">
        <v>0</v>
      </c>
      <c r="H18" s="123">
        <v>0</v>
      </c>
      <c r="I18" s="123">
        <v>0</v>
      </c>
    </row>
    <row r="19" ht="21" customHeight="1" spans="1:9">
      <c r="A19" s="122" t="s">
        <v>90</v>
      </c>
      <c r="B19" s="122" t="s">
        <v>104</v>
      </c>
      <c r="C19" s="122" t="s">
        <v>94</v>
      </c>
      <c r="D19" s="133" t="s">
        <v>106</v>
      </c>
      <c r="E19" s="124">
        <v>505.38</v>
      </c>
      <c r="F19" s="124">
        <v>505.38</v>
      </c>
      <c r="G19" s="123">
        <v>0</v>
      </c>
      <c r="H19" s="123">
        <v>0</v>
      </c>
      <c r="I19" s="123">
        <v>0</v>
      </c>
    </row>
    <row r="20" ht="21" customHeight="1" spans="1:9">
      <c r="A20" s="122" t="s">
        <v>90</v>
      </c>
      <c r="B20" s="122" t="s">
        <v>104</v>
      </c>
      <c r="C20" s="122" t="s">
        <v>100</v>
      </c>
      <c r="D20" s="133" t="s">
        <v>107</v>
      </c>
      <c r="E20" s="124">
        <v>153.999401</v>
      </c>
      <c r="F20" s="124">
        <v>153.999401</v>
      </c>
      <c r="G20" s="123">
        <v>0</v>
      </c>
      <c r="H20" s="123">
        <v>0</v>
      </c>
      <c r="I20" s="123">
        <v>0</v>
      </c>
    </row>
    <row r="21" ht="21" customHeight="1" spans="1:9">
      <c r="A21" s="122"/>
      <c r="B21" s="122" t="s">
        <v>108</v>
      </c>
      <c r="C21" s="122"/>
      <c r="D21" s="133" t="s">
        <v>109</v>
      </c>
      <c r="E21" s="124">
        <v>30.47</v>
      </c>
      <c r="F21" s="124">
        <v>30.47</v>
      </c>
      <c r="G21" s="123">
        <v>0</v>
      </c>
      <c r="H21" s="123">
        <v>0</v>
      </c>
      <c r="I21" s="123">
        <v>0</v>
      </c>
    </row>
    <row r="22" ht="21" customHeight="1" spans="1:9">
      <c r="A22" s="122" t="s">
        <v>90</v>
      </c>
      <c r="B22" s="122" t="s">
        <v>110</v>
      </c>
      <c r="C22" s="122" t="s">
        <v>111</v>
      </c>
      <c r="D22" s="133" t="s">
        <v>112</v>
      </c>
      <c r="E22" s="124">
        <v>30.47</v>
      </c>
      <c r="F22" s="124">
        <v>30.47</v>
      </c>
      <c r="G22" s="123">
        <v>0</v>
      </c>
      <c r="H22" s="123">
        <v>0</v>
      </c>
      <c r="I22" s="123">
        <v>0</v>
      </c>
    </row>
    <row r="23" ht="21" customHeight="1" spans="1:9">
      <c r="A23" s="122"/>
      <c r="B23" s="122" t="s">
        <v>96</v>
      </c>
      <c r="C23" s="122"/>
      <c r="D23" s="133" t="s">
        <v>113</v>
      </c>
      <c r="E23" s="124">
        <v>822.2606</v>
      </c>
      <c r="F23" s="124">
        <v>822.2606</v>
      </c>
      <c r="G23" s="123">
        <v>0</v>
      </c>
      <c r="H23" s="123">
        <v>0</v>
      </c>
      <c r="I23" s="123">
        <v>0</v>
      </c>
    </row>
    <row r="24" ht="21" customHeight="1" spans="1:9">
      <c r="A24" s="122" t="s">
        <v>90</v>
      </c>
      <c r="B24" s="122" t="s">
        <v>114</v>
      </c>
      <c r="C24" s="122" t="s">
        <v>92</v>
      </c>
      <c r="D24" s="133" t="s">
        <v>115</v>
      </c>
      <c r="E24" s="124">
        <v>10.1944</v>
      </c>
      <c r="F24" s="124">
        <v>10.1944</v>
      </c>
      <c r="G24" s="123">
        <v>0</v>
      </c>
      <c r="H24" s="123">
        <v>0</v>
      </c>
      <c r="I24" s="123">
        <v>0</v>
      </c>
    </row>
    <row r="25" ht="21" customHeight="1" spans="1:9">
      <c r="A25" s="122" t="s">
        <v>90</v>
      </c>
      <c r="B25" s="122" t="s">
        <v>114</v>
      </c>
      <c r="C25" s="122" t="s">
        <v>94</v>
      </c>
      <c r="D25" s="133" t="s">
        <v>116</v>
      </c>
      <c r="E25" s="124">
        <v>670</v>
      </c>
      <c r="F25" s="124">
        <v>670</v>
      </c>
      <c r="G25" s="123">
        <v>0</v>
      </c>
      <c r="H25" s="123">
        <v>0</v>
      </c>
      <c r="I25" s="123">
        <v>0</v>
      </c>
    </row>
    <row r="26" ht="21" customHeight="1" spans="1:9">
      <c r="A26" s="122" t="s">
        <v>90</v>
      </c>
      <c r="B26" s="122" t="s">
        <v>114</v>
      </c>
      <c r="C26" s="122" t="s">
        <v>100</v>
      </c>
      <c r="D26" s="133" t="s">
        <v>117</v>
      </c>
      <c r="E26" s="124">
        <v>142.0662</v>
      </c>
      <c r="F26" s="124">
        <v>142.0662</v>
      </c>
      <c r="G26" s="123">
        <v>0</v>
      </c>
      <c r="H26" s="123">
        <v>0</v>
      </c>
      <c r="I26" s="123">
        <v>0</v>
      </c>
    </row>
    <row r="27" ht="21" customHeight="1" spans="1:9">
      <c r="A27" s="122"/>
      <c r="B27" s="122" t="s">
        <v>98</v>
      </c>
      <c r="C27" s="122"/>
      <c r="D27" s="133" t="s">
        <v>118</v>
      </c>
      <c r="E27" s="124">
        <v>169.2939</v>
      </c>
      <c r="F27" s="124">
        <v>169.2939</v>
      </c>
      <c r="G27" s="123">
        <v>0</v>
      </c>
      <c r="H27" s="123">
        <v>0</v>
      </c>
      <c r="I27" s="123">
        <v>0</v>
      </c>
    </row>
    <row r="28" ht="21" customHeight="1" spans="1:9">
      <c r="A28" s="122" t="s">
        <v>90</v>
      </c>
      <c r="B28" s="122" t="s">
        <v>119</v>
      </c>
      <c r="C28" s="122" t="s">
        <v>94</v>
      </c>
      <c r="D28" s="133" t="s">
        <v>120</v>
      </c>
      <c r="E28" s="124">
        <v>11.2</v>
      </c>
      <c r="F28" s="124">
        <v>11.2</v>
      </c>
      <c r="G28" s="123">
        <v>0</v>
      </c>
      <c r="H28" s="123">
        <v>0</v>
      </c>
      <c r="I28" s="123">
        <v>0</v>
      </c>
    </row>
    <row r="29" ht="21" customHeight="1" spans="1:9">
      <c r="A29" s="122" t="s">
        <v>90</v>
      </c>
      <c r="B29" s="122" t="s">
        <v>119</v>
      </c>
      <c r="C29" s="122" t="s">
        <v>102</v>
      </c>
      <c r="D29" s="133" t="s">
        <v>121</v>
      </c>
      <c r="E29" s="124">
        <v>100</v>
      </c>
      <c r="F29" s="124">
        <v>100</v>
      </c>
      <c r="G29" s="123">
        <v>0</v>
      </c>
      <c r="H29" s="123">
        <v>0</v>
      </c>
      <c r="I29" s="123">
        <v>0</v>
      </c>
    </row>
    <row r="30" ht="21" customHeight="1" spans="1:9">
      <c r="A30" s="122" t="s">
        <v>90</v>
      </c>
      <c r="B30" s="122" t="s">
        <v>119</v>
      </c>
      <c r="C30" s="122" t="s">
        <v>100</v>
      </c>
      <c r="D30" s="133" t="s">
        <v>122</v>
      </c>
      <c r="E30" s="124">
        <v>58.0939</v>
      </c>
      <c r="F30" s="124">
        <v>58.0939</v>
      </c>
      <c r="G30" s="123">
        <v>0</v>
      </c>
      <c r="H30" s="123">
        <v>0</v>
      </c>
      <c r="I30" s="123">
        <v>0</v>
      </c>
    </row>
    <row r="31" ht="21" customHeight="1" spans="1:9">
      <c r="A31" s="122"/>
      <c r="B31" s="122" t="s">
        <v>123</v>
      </c>
      <c r="C31" s="122"/>
      <c r="D31" s="133" t="s">
        <v>124</v>
      </c>
      <c r="E31" s="124">
        <v>175.816</v>
      </c>
      <c r="F31" s="124">
        <v>175.816</v>
      </c>
      <c r="G31" s="123">
        <v>0</v>
      </c>
      <c r="H31" s="123">
        <v>0</v>
      </c>
      <c r="I31" s="123">
        <v>0</v>
      </c>
    </row>
    <row r="32" ht="21" customHeight="1" spans="1:9">
      <c r="A32" s="122" t="s">
        <v>90</v>
      </c>
      <c r="B32" s="122" t="s">
        <v>125</v>
      </c>
      <c r="C32" s="122" t="s">
        <v>92</v>
      </c>
      <c r="D32" s="133" t="s">
        <v>126</v>
      </c>
      <c r="E32" s="124">
        <v>24.0289</v>
      </c>
      <c r="F32" s="124">
        <v>24.0289</v>
      </c>
      <c r="G32" s="123">
        <v>0</v>
      </c>
      <c r="H32" s="123">
        <v>0</v>
      </c>
      <c r="I32" s="123">
        <v>0</v>
      </c>
    </row>
    <row r="33" ht="21" customHeight="1" spans="1:9">
      <c r="A33" s="122" t="s">
        <v>90</v>
      </c>
      <c r="B33" s="122" t="s">
        <v>125</v>
      </c>
      <c r="C33" s="122" t="s">
        <v>94</v>
      </c>
      <c r="D33" s="133" t="s">
        <v>127</v>
      </c>
      <c r="E33" s="124">
        <v>77.822</v>
      </c>
      <c r="F33" s="124">
        <v>77.822</v>
      </c>
      <c r="G33" s="123">
        <v>0</v>
      </c>
      <c r="H33" s="123">
        <v>0</v>
      </c>
      <c r="I33" s="123">
        <v>0</v>
      </c>
    </row>
    <row r="34" ht="21" customHeight="1" spans="1:9">
      <c r="A34" s="122" t="s">
        <v>90</v>
      </c>
      <c r="B34" s="122" t="s">
        <v>125</v>
      </c>
      <c r="C34" s="122" t="s">
        <v>102</v>
      </c>
      <c r="D34" s="133" t="s">
        <v>128</v>
      </c>
      <c r="E34" s="124">
        <v>5</v>
      </c>
      <c r="F34" s="124">
        <v>5</v>
      </c>
      <c r="G34" s="123">
        <v>0</v>
      </c>
      <c r="H34" s="123">
        <v>0</v>
      </c>
      <c r="I34" s="123">
        <v>0</v>
      </c>
    </row>
    <row r="35" ht="21" customHeight="1" spans="1:9">
      <c r="A35" s="122" t="s">
        <v>90</v>
      </c>
      <c r="B35" s="122" t="s">
        <v>125</v>
      </c>
      <c r="C35" s="122" t="s">
        <v>100</v>
      </c>
      <c r="D35" s="133" t="s">
        <v>129</v>
      </c>
      <c r="E35" s="124">
        <v>68.9651</v>
      </c>
      <c r="F35" s="124">
        <v>68.9651</v>
      </c>
      <c r="G35" s="123">
        <v>0</v>
      </c>
      <c r="H35" s="123">
        <v>0</v>
      </c>
      <c r="I35" s="123">
        <v>0</v>
      </c>
    </row>
    <row r="36" ht="21" customHeight="1" spans="1:9">
      <c r="A36" s="122"/>
      <c r="B36" s="122" t="s">
        <v>130</v>
      </c>
      <c r="C36" s="122"/>
      <c r="D36" s="133" t="s">
        <v>131</v>
      </c>
      <c r="E36" s="124">
        <v>1307.9924</v>
      </c>
      <c r="F36" s="124">
        <v>1307.9924</v>
      </c>
      <c r="G36" s="123">
        <v>0</v>
      </c>
      <c r="H36" s="123">
        <v>0</v>
      </c>
      <c r="I36" s="123">
        <v>0</v>
      </c>
    </row>
    <row r="37" ht="21" customHeight="1" spans="1:9">
      <c r="A37" s="122" t="s">
        <v>90</v>
      </c>
      <c r="B37" s="122" t="s">
        <v>132</v>
      </c>
      <c r="C37" s="122" t="s">
        <v>92</v>
      </c>
      <c r="D37" s="133" t="s">
        <v>133</v>
      </c>
      <c r="E37" s="124">
        <v>55.9538</v>
      </c>
      <c r="F37" s="124">
        <v>55.9538</v>
      </c>
      <c r="G37" s="123">
        <v>0</v>
      </c>
      <c r="H37" s="123">
        <v>0</v>
      </c>
      <c r="I37" s="123">
        <v>0</v>
      </c>
    </row>
    <row r="38" ht="21" customHeight="1" spans="1:9">
      <c r="A38" s="122" t="s">
        <v>90</v>
      </c>
      <c r="B38" s="122" t="s">
        <v>132</v>
      </c>
      <c r="C38" s="122" t="s">
        <v>94</v>
      </c>
      <c r="D38" s="133" t="s">
        <v>134</v>
      </c>
      <c r="E38" s="124">
        <v>413.6125</v>
      </c>
      <c r="F38" s="124">
        <v>413.6125</v>
      </c>
      <c r="G38" s="123">
        <v>0</v>
      </c>
      <c r="H38" s="123">
        <v>0</v>
      </c>
      <c r="I38" s="123">
        <v>0</v>
      </c>
    </row>
    <row r="39" ht="21" customHeight="1" spans="1:9">
      <c r="A39" s="122" t="s">
        <v>90</v>
      </c>
      <c r="B39" s="122" t="s">
        <v>132</v>
      </c>
      <c r="C39" s="122" t="s">
        <v>98</v>
      </c>
      <c r="D39" s="133" t="s">
        <v>135</v>
      </c>
      <c r="E39" s="124">
        <v>379.5</v>
      </c>
      <c r="F39" s="124">
        <v>379.5</v>
      </c>
      <c r="G39" s="123">
        <v>0</v>
      </c>
      <c r="H39" s="123">
        <v>0</v>
      </c>
      <c r="I39" s="123">
        <v>0</v>
      </c>
    </row>
    <row r="40" ht="21" customHeight="1" spans="1:9">
      <c r="A40" s="122" t="s">
        <v>90</v>
      </c>
      <c r="B40" s="122" t="s">
        <v>132</v>
      </c>
      <c r="C40" s="122" t="s">
        <v>100</v>
      </c>
      <c r="D40" s="133" t="s">
        <v>136</v>
      </c>
      <c r="E40" s="124">
        <v>458.9261</v>
      </c>
      <c r="F40" s="124">
        <v>458.9261</v>
      </c>
      <c r="G40" s="123">
        <v>0</v>
      </c>
      <c r="H40" s="123">
        <v>0</v>
      </c>
      <c r="I40" s="123">
        <v>0</v>
      </c>
    </row>
    <row r="41" ht="21" customHeight="1" spans="1:9">
      <c r="A41" s="122"/>
      <c r="B41" s="122" t="s">
        <v>137</v>
      </c>
      <c r="C41" s="122"/>
      <c r="D41" s="133" t="s">
        <v>138</v>
      </c>
      <c r="E41" s="124">
        <v>822.4418</v>
      </c>
      <c r="F41" s="124">
        <v>822.4418</v>
      </c>
      <c r="G41" s="123">
        <v>0</v>
      </c>
      <c r="H41" s="123">
        <v>0</v>
      </c>
      <c r="I41" s="123">
        <v>0</v>
      </c>
    </row>
    <row r="42" ht="21" customHeight="1" spans="1:9">
      <c r="A42" s="122" t="s">
        <v>90</v>
      </c>
      <c r="B42" s="122" t="s">
        <v>139</v>
      </c>
      <c r="C42" s="122" t="s">
        <v>92</v>
      </c>
      <c r="D42" s="133" t="s">
        <v>140</v>
      </c>
      <c r="E42" s="124">
        <v>396.7498</v>
      </c>
      <c r="F42" s="124">
        <v>396.7498</v>
      </c>
      <c r="G42" s="123">
        <v>0</v>
      </c>
      <c r="H42" s="123">
        <v>0</v>
      </c>
      <c r="I42" s="123">
        <v>0</v>
      </c>
    </row>
    <row r="43" ht="21" customHeight="1" spans="1:9">
      <c r="A43" s="122" t="s">
        <v>90</v>
      </c>
      <c r="B43" s="122" t="s">
        <v>139</v>
      </c>
      <c r="C43" s="122" t="s">
        <v>94</v>
      </c>
      <c r="D43" s="133" t="s">
        <v>141</v>
      </c>
      <c r="E43" s="124">
        <v>251.192</v>
      </c>
      <c r="F43" s="124">
        <v>251.192</v>
      </c>
      <c r="G43" s="123">
        <v>0</v>
      </c>
      <c r="H43" s="123">
        <v>0</v>
      </c>
      <c r="I43" s="123">
        <v>0</v>
      </c>
    </row>
    <row r="44" ht="21" customHeight="1" spans="1:9">
      <c r="A44" s="122" t="s">
        <v>90</v>
      </c>
      <c r="B44" s="122" t="s">
        <v>139</v>
      </c>
      <c r="C44" s="122" t="s">
        <v>88</v>
      </c>
      <c r="D44" s="133" t="s">
        <v>142</v>
      </c>
      <c r="E44" s="124">
        <v>50</v>
      </c>
      <c r="F44" s="124">
        <v>50</v>
      </c>
      <c r="G44" s="123">
        <v>0</v>
      </c>
      <c r="H44" s="123">
        <v>0</v>
      </c>
      <c r="I44" s="123">
        <v>0</v>
      </c>
    </row>
    <row r="45" ht="21" customHeight="1" spans="1:9">
      <c r="A45" s="122" t="s">
        <v>90</v>
      </c>
      <c r="B45" s="122" t="s">
        <v>139</v>
      </c>
      <c r="C45" s="122" t="s">
        <v>102</v>
      </c>
      <c r="D45" s="133" t="s">
        <v>143</v>
      </c>
      <c r="E45" s="124">
        <v>38.5</v>
      </c>
      <c r="F45" s="124">
        <v>38.5</v>
      </c>
      <c r="G45" s="123">
        <v>0</v>
      </c>
      <c r="H45" s="123">
        <v>0</v>
      </c>
      <c r="I45" s="123">
        <v>0</v>
      </c>
    </row>
    <row r="46" ht="21" customHeight="1" spans="1:9">
      <c r="A46" s="122" t="s">
        <v>90</v>
      </c>
      <c r="B46" s="122" t="s">
        <v>139</v>
      </c>
      <c r="C46" s="122" t="s">
        <v>108</v>
      </c>
      <c r="D46" s="133" t="s">
        <v>144</v>
      </c>
      <c r="E46" s="124">
        <v>32</v>
      </c>
      <c r="F46" s="124">
        <v>32</v>
      </c>
      <c r="G46" s="123">
        <v>0</v>
      </c>
      <c r="H46" s="123">
        <v>0</v>
      </c>
      <c r="I46" s="123">
        <v>0</v>
      </c>
    </row>
    <row r="47" ht="21" customHeight="1" spans="1:9">
      <c r="A47" s="122" t="s">
        <v>90</v>
      </c>
      <c r="B47" s="122" t="s">
        <v>139</v>
      </c>
      <c r="C47" s="122" t="s">
        <v>96</v>
      </c>
      <c r="D47" s="133" t="s">
        <v>145</v>
      </c>
      <c r="E47" s="124">
        <v>4</v>
      </c>
      <c r="F47" s="124">
        <v>4</v>
      </c>
      <c r="G47" s="123">
        <v>0</v>
      </c>
      <c r="H47" s="123">
        <v>0</v>
      </c>
      <c r="I47" s="123">
        <v>0</v>
      </c>
    </row>
    <row r="48" ht="21" customHeight="1" spans="1:9">
      <c r="A48" s="122" t="s">
        <v>90</v>
      </c>
      <c r="B48" s="122" t="s">
        <v>139</v>
      </c>
      <c r="C48" s="122" t="s">
        <v>111</v>
      </c>
      <c r="D48" s="133" t="s">
        <v>146</v>
      </c>
      <c r="E48" s="124">
        <v>50</v>
      </c>
      <c r="F48" s="124">
        <v>50</v>
      </c>
      <c r="G48" s="123">
        <v>0</v>
      </c>
      <c r="H48" s="123">
        <v>0</v>
      </c>
      <c r="I48" s="123">
        <v>0</v>
      </c>
    </row>
    <row r="49" ht="21" customHeight="1" spans="1:9">
      <c r="A49" s="122"/>
      <c r="B49" s="122" t="s">
        <v>147</v>
      </c>
      <c r="C49" s="122"/>
      <c r="D49" s="133" t="s">
        <v>148</v>
      </c>
      <c r="E49" s="124">
        <v>12</v>
      </c>
      <c r="F49" s="124">
        <v>12</v>
      </c>
      <c r="G49" s="123">
        <v>0</v>
      </c>
      <c r="H49" s="123">
        <v>0</v>
      </c>
      <c r="I49" s="123">
        <v>0</v>
      </c>
    </row>
    <row r="50" ht="21" customHeight="1" spans="1:9">
      <c r="A50" s="122" t="s">
        <v>90</v>
      </c>
      <c r="B50" s="122" t="s">
        <v>149</v>
      </c>
      <c r="C50" s="122" t="s">
        <v>150</v>
      </c>
      <c r="D50" s="133" t="s">
        <v>151</v>
      </c>
      <c r="E50" s="124">
        <v>12</v>
      </c>
      <c r="F50" s="124">
        <v>12</v>
      </c>
      <c r="G50" s="123">
        <v>0</v>
      </c>
      <c r="H50" s="123">
        <v>0</v>
      </c>
      <c r="I50" s="123">
        <v>0</v>
      </c>
    </row>
    <row r="51" ht="21" customHeight="1" spans="1:9">
      <c r="A51" s="122"/>
      <c r="B51" s="122" t="s">
        <v>152</v>
      </c>
      <c r="C51" s="122"/>
      <c r="D51" s="133" t="s">
        <v>153</v>
      </c>
      <c r="E51" s="124">
        <v>1.5</v>
      </c>
      <c r="F51" s="124">
        <v>1.5</v>
      </c>
      <c r="G51" s="123">
        <v>0</v>
      </c>
      <c r="H51" s="123">
        <v>0</v>
      </c>
      <c r="I51" s="123">
        <v>0</v>
      </c>
    </row>
    <row r="52" ht="21" customHeight="1" spans="1:9">
      <c r="A52" s="122" t="s">
        <v>90</v>
      </c>
      <c r="B52" s="122" t="s">
        <v>154</v>
      </c>
      <c r="C52" s="122" t="s">
        <v>94</v>
      </c>
      <c r="D52" s="133" t="s">
        <v>155</v>
      </c>
      <c r="E52" s="124">
        <v>1.5</v>
      </c>
      <c r="F52" s="124">
        <v>1.5</v>
      </c>
      <c r="G52" s="123">
        <v>0</v>
      </c>
      <c r="H52" s="123">
        <v>0</v>
      </c>
      <c r="I52" s="123">
        <v>0</v>
      </c>
    </row>
    <row r="53" ht="21" customHeight="1" spans="1:9">
      <c r="A53" s="122"/>
      <c r="B53" s="122" t="s">
        <v>156</v>
      </c>
      <c r="C53" s="122"/>
      <c r="D53" s="133" t="s">
        <v>157</v>
      </c>
      <c r="E53" s="124">
        <v>50</v>
      </c>
      <c r="F53" s="124">
        <v>50</v>
      </c>
      <c r="G53" s="123">
        <v>0</v>
      </c>
      <c r="H53" s="123">
        <v>0</v>
      </c>
      <c r="I53" s="123">
        <v>0</v>
      </c>
    </row>
    <row r="54" ht="21" customHeight="1" spans="1:9">
      <c r="A54" s="122" t="s">
        <v>90</v>
      </c>
      <c r="B54" s="122" t="s">
        <v>158</v>
      </c>
      <c r="C54" s="122" t="s">
        <v>94</v>
      </c>
      <c r="D54" s="133" t="s">
        <v>159</v>
      </c>
      <c r="E54" s="124">
        <v>50</v>
      </c>
      <c r="F54" s="124">
        <v>50</v>
      </c>
      <c r="G54" s="123">
        <v>0</v>
      </c>
      <c r="H54" s="123">
        <v>0</v>
      </c>
      <c r="I54" s="123">
        <v>0</v>
      </c>
    </row>
    <row r="55" ht="21" customHeight="1" spans="1:9">
      <c r="A55" s="122"/>
      <c r="B55" s="122" t="s">
        <v>160</v>
      </c>
      <c r="C55" s="122"/>
      <c r="D55" s="133" t="s">
        <v>161</v>
      </c>
      <c r="E55" s="124">
        <v>795.4254</v>
      </c>
      <c r="F55" s="124">
        <v>795.4254</v>
      </c>
      <c r="G55" s="123">
        <v>0</v>
      </c>
      <c r="H55" s="123">
        <v>0</v>
      </c>
      <c r="I55" s="123">
        <v>0</v>
      </c>
    </row>
    <row r="56" ht="21" customHeight="1" spans="1:9">
      <c r="A56" s="122" t="s">
        <v>90</v>
      </c>
      <c r="B56" s="122" t="s">
        <v>162</v>
      </c>
      <c r="C56" s="122" t="s">
        <v>92</v>
      </c>
      <c r="D56" s="133" t="s">
        <v>163</v>
      </c>
      <c r="E56" s="124">
        <v>71.21</v>
      </c>
      <c r="F56" s="124">
        <v>71.21</v>
      </c>
      <c r="G56" s="123">
        <v>0</v>
      </c>
      <c r="H56" s="123">
        <v>0</v>
      </c>
      <c r="I56" s="123">
        <v>0</v>
      </c>
    </row>
    <row r="57" ht="21" customHeight="1" spans="1:9">
      <c r="A57" s="122" t="s">
        <v>90</v>
      </c>
      <c r="B57" s="122" t="s">
        <v>162</v>
      </c>
      <c r="C57" s="122" t="s">
        <v>94</v>
      </c>
      <c r="D57" s="133" t="s">
        <v>164</v>
      </c>
      <c r="E57" s="124">
        <v>622.18</v>
      </c>
      <c r="F57" s="124">
        <v>622.180175</v>
      </c>
      <c r="G57" s="123">
        <v>0</v>
      </c>
      <c r="H57" s="123">
        <v>0</v>
      </c>
      <c r="I57" s="123">
        <v>0</v>
      </c>
    </row>
    <row r="58" ht="21" customHeight="1" spans="1:9">
      <c r="A58" s="122" t="s">
        <v>90</v>
      </c>
      <c r="B58" s="122" t="s">
        <v>162</v>
      </c>
      <c r="C58" s="122" t="s">
        <v>100</v>
      </c>
      <c r="D58" s="133" t="s">
        <v>165</v>
      </c>
      <c r="E58" s="124">
        <v>102.04</v>
      </c>
      <c r="F58" s="124">
        <v>102.042225</v>
      </c>
      <c r="G58" s="123">
        <v>0</v>
      </c>
      <c r="H58" s="123">
        <v>0</v>
      </c>
      <c r="I58" s="123">
        <v>0</v>
      </c>
    </row>
    <row r="59" ht="21" customHeight="1" spans="1:9">
      <c r="A59" s="122"/>
      <c r="B59" s="122" t="s">
        <v>166</v>
      </c>
      <c r="C59" s="122"/>
      <c r="D59" s="133" t="s">
        <v>167</v>
      </c>
      <c r="E59" s="124">
        <v>494.9074</v>
      </c>
      <c r="F59" s="124">
        <v>494.9074</v>
      </c>
      <c r="G59" s="123">
        <v>0</v>
      </c>
      <c r="H59" s="123">
        <v>0</v>
      </c>
      <c r="I59" s="123">
        <v>0</v>
      </c>
    </row>
    <row r="60" ht="21" customHeight="1" spans="1:9">
      <c r="A60" s="122" t="s">
        <v>90</v>
      </c>
      <c r="B60" s="122" t="s">
        <v>168</v>
      </c>
      <c r="C60" s="122" t="s">
        <v>92</v>
      </c>
      <c r="D60" s="133" t="s">
        <v>169</v>
      </c>
      <c r="E60" s="124">
        <v>27.8305</v>
      </c>
      <c r="F60" s="124">
        <v>27.8305</v>
      </c>
      <c r="G60" s="123">
        <v>0</v>
      </c>
      <c r="H60" s="123">
        <v>0</v>
      </c>
      <c r="I60" s="123">
        <v>0</v>
      </c>
    </row>
    <row r="61" ht="21" customHeight="1" spans="1:9">
      <c r="A61" s="122" t="s">
        <v>90</v>
      </c>
      <c r="B61" s="122" t="s">
        <v>168</v>
      </c>
      <c r="C61" s="122" t="s">
        <v>94</v>
      </c>
      <c r="D61" s="133" t="s">
        <v>170</v>
      </c>
      <c r="E61" s="124">
        <v>401.4876</v>
      </c>
      <c r="F61" s="124">
        <v>401.4876</v>
      </c>
      <c r="G61" s="123">
        <v>0</v>
      </c>
      <c r="H61" s="123">
        <v>0</v>
      </c>
      <c r="I61" s="123">
        <v>0</v>
      </c>
    </row>
    <row r="62" ht="21" customHeight="1" spans="1:9">
      <c r="A62" s="122" t="s">
        <v>90</v>
      </c>
      <c r="B62" s="122" t="s">
        <v>168</v>
      </c>
      <c r="C62" s="122" t="s">
        <v>100</v>
      </c>
      <c r="D62" s="133" t="s">
        <v>171</v>
      </c>
      <c r="E62" s="124">
        <v>65.5893</v>
      </c>
      <c r="F62" s="124">
        <v>65.5893</v>
      </c>
      <c r="G62" s="123">
        <v>0</v>
      </c>
      <c r="H62" s="123">
        <v>0</v>
      </c>
      <c r="I62" s="123">
        <v>0</v>
      </c>
    </row>
    <row r="63" ht="21" customHeight="1" spans="1:9">
      <c r="A63" s="122"/>
      <c r="B63" s="122" t="s">
        <v>172</v>
      </c>
      <c r="C63" s="122"/>
      <c r="D63" s="133" t="s">
        <v>173</v>
      </c>
      <c r="E63" s="124">
        <v>546.7423</v>
      </c>
      <c r="F63" s="124">
        <v>546.7423</v>
      </c>
      <c r="G63" s="123">
        <v>0</v>
      </c>
      <c r="H63" s="123">
        <v>0</v>
      </c>
      <c r="I63" s="123">
        <v>0</v>
      </c>
    </row>
    <row r="64" ht="21" customHeight="1" spans="1:9">
      <c r="A64" s="122" t="s">
        <v>90</v>
      </c>
      <c r="B64" s="122" t="s">
        <v>174</v>
      </c>
      <c r="C64" s="122" t="s">
        <v>92</v>
      </c>
      <c r="D64" s="133" t="s">
        <v>175</v>
      </c>
      <c r="E64" s="124">
        <v>8.406514</v>
      </c>
      <c r="F64" s="124">
        <v>8.406514</v>
      </c>
      <c r="G64" s="123">
        <v>0</v>
      </c>
      <c r="H64" s="123">
        <v>0</v>
      </c>
      <c r="I64" s="123">
        <v>0</v>
      </c>
    </row>
    <row r="65" ht="21" customHeight="1" spans="1:9">
      <c r="A65" s="122" t="s">
        <v>90</v>
      </c>
      <c r="B65" s="122" t="s">
        <v>174</v>
      </c>
      <c r="C65" s="122" t="s">
        <v>94</v>
      </c>
      <c r="D65" s="133" t="s">
        <v>176</v>
      </c>
      <c r="E65" s="124">
        <v>502.7634</v>
      </c>
      <c r="F65" s="124">
        <v>502.7634</v>
      </c>
      <c r="G65" s="123">
        <v>0</v>
      </c>
      <c r="H65" s="123">
        <v>0</v>
      </c>
      <c r="I65" s="123">
        <v>0</v>
      </c>
    </row>
    <row r="66" ht="21" customHeight="1" spans="1:9">
      <c r="A66" s="122" t="s">
        <v>90</v>
      </c>
      <c r="B66" s="122" t="s">
        <v>174</v>
      </c>
      <c r="C66" s="122" t="s">
        <v>100</v>
      </c>
      <c r="D66" s="133" t="s">
        <v>177</v>
      </c>
      <c r="E66" s="124">
        <v>35.572386</v>
      </c>
      <c r="F66" s="124">
        <v>35.572386</v>
      </c>
      <c r="G66" s="123">
        <v>0</v>
      </c>
      <c r="H66" s="123">
        <v>0</v>
      </c>
      <c r="I66" s="123">
        <v>0</v>
      </c>
    </row>
    <row r="67" ht="21" customHeight="1" spans="1:9">
      <c r="A67" s="122"/>
      <c r="B67" s="122" t="s">
        <v>178</v>
      </c>
      <c r="C67" s="122"/>
      <c r="D67" s="133" t="s">
        <v>179</v>
      </c>
      <c r="E67" s="124">
        <v>61.9509</v>
      </c>
      <c r="F67" s="124">
        <v>61.9509</v>
      </c>
      <c r="G67" s="123">
        <v>0</v>
      </c>
      <c r="H67" s="123">
        <v>0</v>
      </c>
      <c r="I67" s="123">
        <v>0</v>
      </c>
    </row>
    <row r="68" ht="21" customHeight="1" spans="1:9">
      <c r="A68" s="122" t="s">
        <v>90</v>
      </c>
      <c r="B68" s="122" t="s">
        <v>180</v>
      </c>
      <c r="C68" s="122" t="s">
        <v>92</v>
      </c>
      <c r="D68" s="133" t="s">
        <v>181</v>
      </c>
      <c r="E68" s="124">
        <v>15.8655</v>
      </c>
      <c r="F68" s="124">
        <v>15.8655</v>
      </c>
      <c r="G68" s="123">
        <v>0</v>
      </c>
      <c r="H68" s="123">
        <v>0</v>
      </c>
      <c r="I68" s="123">
        <v>0</v>
      </c>
    </row>
    <row r="69" ht="21" customHeight="1" spans="1:9">
      <c r="A69" s="122" t="s">
        <v>90</v>
      </c>
      <c r="B69" s="122" t="s">
        <v>180</v>
      </c>
      <c r="C69" s="122" t="s">
        <v>94</v>
      </c>
      <c r="D69" s="133" t="s">
        <v>182</v>
      </c>
      <c r="E69" s="124">
        <v>3</v>
      </c>
      <c r="F69" s="124">
        <v>3</v>
      </c>
      <c r="G69" s="123">
        <v>0</v>
      </c>
      <c r="H69" s="123">
        <v>0</v>
      </c>
      <c r="I69" s="123">
        <v>0</v>
      </c>
    </row>
    <row r="70" ht="21" customHeight="1" spans="1:9">
      <c r="A70" s="122" t="s">
        <v>90</v>
      </c>
      <c r="B70" s="122" t="s">
        <v>180</v>
      </c>
      <c r="C70" s="122" t="s">
        <v>100</v>
      </c>
      <c r="D70" s="133" t="s">
        <v>183</v>
      </c>
      <c r="E70" s="124">
        <v>43.0854</v>
      </c>
      <c r="F70" s="124">
        <v>43.0854</v>
      </c>
      <c r="G70" s="123">
        <v>0</v>
      </c>
      <c r="H70" s="123">
        <v>0</v>
      </c>
      <c r="I70" s="123">
        <v>0</v>
      </c>
    </row>
    <row r="71" ht="21" customHeight="1" spans="1:9">
      <c r="A71" s="122"/>
      <c r="B71" s="122"/>
      <c r="C71" s="122"/>
      <c r="D71" s="133" t="s">
        <v>19</v>
      </c>
      <c r="E71" s="124">
        <v>31</v>
      </c>
      <c r="F71" s="124">
        <v>31</v>
      </c>
      <c r="G71" s="123">
        <v>0</v>
      </c>
      <c r="H71" s="123">
        <v>0</v>
      </c>
      <c r="I71" s="123">
        <v>0</v>
      </c>
    </row>
    <row r="72" ht="21" hidden="1" customHeight="1" spans="1:9">
      <c r="A72" s="122"/>
      <c r="B72" s="122"/>
      <c r="C72" s="122"/>
      <c r="D72" s="133"/>
      <c r="E72" s="124">
        <v>31</v>
      </c>
      <c r="F72" s="124">
        <v>31</v>
      </c>
      <c r="G72" s="123">
        <v>0</v>
      </c>
      <c r="H72" s="123">
        <v>0</v>
      </c>
      <c r="I72" s="123">
        <v>0</v>
      </c>
    </row>
    <row r="73" ht="21" hidden="1" customHeight="1" spans="1:9">
      <c r="A73" s="122"/>
      <c r="B73" s="122"/>
      <c r="C73" s="122"/>
      <c r="D73" s="133"/>
      <c r="E73" s="124">
        <v>2</v>
      </c>
      <c r="F73" s="124">
        <v>2</v>
      </c>
      <c r="G73" s="123">
        <v>0</v>
      </c>
      <c r="H73" s="123">
        <v>0</v>
      </c>
      <c r="I73" s="123">
        <v>0</v>
      </c>
    </row>
    <row r="74" ht="21" hidden="1" customHeight="1" spans="1:9">
      <c r="A74" s="122"/>
      <c r="B74" s="122"/>
      <c r="C74" s="122"/>
      <c r="D74" s="133"/>
      <c r="E74" s="124">
        <v>3</v>
      </c>
      <c r="F74" s="124">
        <v>3</v>
      </c>
      <c r="G74" s="123">
        <v>0</v>
      </c>
      <c r="H74" s="123">
        <v>0</v>
      </c>
      <c r="I74" s="123">
        <v>0</v>
      </c>
    </row>
    <row r="75" ht="21" hidden="1" customHeight="1" spans="1:9">
      <c r="A75" s="122"/>
      <c r="B75" s="122"/>
      <c r="C75" s="122"/>
      <c r="D75" s="133"/>
      <c r="E75" s="124">
        <v>26</v>
      </c>
      <c r="F75" s="124">
        <v>26</v>
      </c>
      <c r="G75" s="123">
        <v>0</v>
      </c>
      <c r="H75" s="123">
        <v>0</v>
      </c>
      <c r="I75" s="123">
        <v>0</v>
      </c>
    </row>
    <row r="76" ht="21" customHeight="1" spans="1:9">
      <c r="A76" s="122"/>
      <c r="B76" s="122"/>
      <c r="C76" s="122"/>
      <c r="D76" s="133" t="s">
        <v>19</v>
      </c>
      <c r="E76" s="124">
        <f>E77+E80+E83</f>
        <v>152.8108</v>
      </c>
      <c r="F76" s="124">
        <f>F77+F80+F83</f>
        <v>152.8108</v>
      </c>
      <c r="G76" s="123">
        <v>0</v>
      </c>
      <c r="H76" s="123">
        <v>0</v>
      </c>
      <c r="I76" s="123">
        <v>0</v>
      </c>
    </row>
    <row r="77" ht="21" hidden="1" customHeight="1" spans="1:9">
      <c r="A77" s="122"/>
      <c r="B77" s="122"/>
      <c r="C77" s="122"/>
      <c r="D77" s="133"/>
      <c r="E77" s="124">
        <v>67.2008</v>
      </c>
      <c r="F77" s="124">
        <v>67.2008</v>
      </c>
      <c r="G77" s="123">
        <v>0</v>
      </c>
      <c r="H77" s="123">
        <v>0</v>
      </c>
      <c r="I77" s="123">
        <v>0</v>
      </c>
    </row>
    <row r="78" ht="21" hidden="1" customHeight="1" spans="1:9">
      <c r="A78" s="122"/>
      <c r="B78" s="122"/>
      <c r="C78" s="122"/>
      <c r="D78" s="133"/>
      <c r="E78" s="124">
        <v>36.5</v>
      </c>
      <c r="F78" s="124">
        <v>36.5</v>
      </c>
      <c r="G78" s="123">
        <v>0</v>
      </c>
      <c r="H78" s="123">
        <v>0</v>
      </c>
      <c r="I78" s="123">
        <v>0</v>
      </c>
    </row>
    <row r="79" ht="21" hidden="1" customHeight="1" spans="1:9">
      <c r="A79" s="122"/>
      <c r="B79" s="122"/>
      <c r="C79" s="122"/>
      <c r="D79" s="133"/>
      <c r="E79" s="124">
        <v>30.7</v>
      </c>
      <c r="F79" s="124">
        <v>30.7</v>
      </c>
      <c r="G79" s="123">
        <v>0</v>
      </c>
      <c r="H79" s="123">
        <v>0</v>
      </c>
      <c r="I79" s="123">
        <v>0</v>
      </c>
    </row>
    <row r="80" ht="21" hidden="1" customHeight="1" spans="1:9">
      <c r="A80" s="122"/>
      <c r="B80" s="122"/>
      <c r="C80" s="122"/>
      <c r="D80" s="133"/>
      <c r="E80" s="124">
        <f>SUM(E81:E82)</f>
        <v>45.12</v>
      </c>
      <c r="F80" s="124">
        <f>SUM(F81:F82)</f>
        <v>45.12</v>
      </c>
      <c r="G80" s="123">
        <v>0</v>
      </c>
      <c r="H80" s="123">
        <v>0</v>
      </c>
      <c r="I80" s="123">
        <v>0</v>
      </c>
    </row>
    <row r="81" ht="21" hidden="1" customHeight="1" spans="1:9">
      <c r="A81" s="122"/>
      <c r="B81" s="122"/>
      <c r="C81" s="122"/>
      <c r="D81" s="133"/>
      <c r="E81" s="104">
        <v>39.2</v>
      </c>
      <c r="F81" s="104">
        <v>39.2</v>
      </c>
      <c r="G81" s="123">
        <v>0</v>
      </c>
      <c r="H81" s="123">
        <v>0</v>
      </c>
      <c r="I81" s="123">
        <v>0</v>
      </c>
    </row>
    <row r="82" ht="21" hidden="1" customHeight="1" spans="1:9">
      <c r="A82" s="122"/>
      <c r="B82" s="122"/>
      <c r="C82" s="122"/>
      <c r="D82" s="133"/>
      <c r="E82" s="104">
        <v>5.92</v>
      </c>
      <c r="F82" s="104">
        <v>5.92</v>
      </c>
      <c r="G82" s="123">
        <v>0</v>
      </c>
      <c r="H82" s="123">
        <v>0</v>
      </c>
      <c r="I82" s="123">
        <v>0</v>
      </c>
    </row>
    <row r="83" ht="21" hidden="1" customHeight="1" spans="1:9">
      <c r="A83" s="122"/>
      <c r="B83" s="122"/>
      <c r="C83" s="122"/>
      <c r="D83" s="133"/>
      <c r="E83" s="124">
        <f>SUM(E84:E89)</f>
        <v>40.49</v>
      </c>
      <c r="F83" s="124">
        <f>SUM(F84:F89)</f>
        <v>40.49</v>
      </c>
      <c r="G83" s="123">
        <v>0</v>
      </c>
      <c r="H83" s="123">
        <v>0</v>
      </c>
      <c r="I83" s="123">
        <v>0</v>
      </c>
    </row>
    <row r="84" ht="21" hidden="1" customHeight="1" spans="1:9">
      <c r="A84" s="122"/>
      <c r="B84" s="122"/>
      <c r="C84" s="122"/>
      <c r="D84" s="133"/>
      <c r="E84" s="124">
        <v>2.99</v>
      </c>
      <c r="F84" s="124">
        <v>2.99</v>
      </c>
      <c r="G84" s="123">
        <v>0</v>
      </c>
      <c r="H84" s="123">
        <v>0</v>
      </c>
      <c r="I84" s="123">
        <v>0</v>
      </c>
    </row>
    <row r="85" ht="21" hidden="1" customHeight="1" spans="1:9">
      <c r="A85" s="122"/>
      <c r="B85" s="122"/>
      <c r="C85" s="122"/>
      <c r="D85" s="133"/>
      <c r="E85" s="124">
        <f>6.64-0.53</f>
        <v>6.11</v>
      </c>
      <c r="F85" s="124">
        <v>6.11</v>
      </c>
      <c r="G85" s="123">
        <v>0</v>
      </c>
      <c r="H85" s="123">
        <v>0</v>
      </c>
      <c r="I85" s="123">
        <v>0</v>
      </c>
    </row>
    <row r="86" ht="21" hidden="1" customHeight="1" spans="1:9">
      <c r="A86" s="122"/>
      <c r="B86" s="122"/>
      <c r="C86" s="122"/>
      <c r="D86" s="133"/>
      <c r="E86" s="124">
        <v>9.69</v>
      </c>
      <c r="F86" s="124">
        <v>9.69</v>
      </c>
      <c r="G86" s="123">
        <v>0</v>
      </c>
      <c r="H86" s="123">
        <v>0</v>
      </c>
      <c r="I86" s="123">
        <v>0</v>
      </c>
    </row>
    <row r="87" ht="21" hidden="1" customHeight="1" spans="1:9">
      <c r="A87" s="122"/>
      <c r="B87" s="122"/>
      <c r="C87" s="122"/>
      <c r="D87" s="133"/>
      <c r="E87" s="124">
        <v>0.6</v>
      </c>
      <c r="F87" s="124">
        <v>0.6</v>
      </c>
      <c r="G87" s="123">
        <v>0</v>
      </c>
      <c r="H87" s="123">
        <v>0</v>
      </c>
      <c r="I87" s="123">
        <v>0</v>
      </c>
    </row>
    <row r="88" ht="21" hidden="1" customHeight="1" spans="1:9">
      <c r="A88" s="122"/>
      <c r="B88" s="122"/>
      <c r="C88" s="122"/>
      <c r="D88" s="133"/>
      <c r="E88" s="124">
        <v>20.1</v>
      </c>
      <c r="F88" s="124">
        <v>20.1</v>
      </c>
      <c r="G88" s="123">
        <v>0</v>
      </c>
      <c r="H88" s="123">
        <v>0</v>
      </c>
      <c r="I88" s="123">
        <v>0</v>
      </c>
    </row>
    <row r="89" ht="21" hidden="1" customHeight="1" spans="1:9">
      <c r="A89" s="122"/>
      <c r="B89" s="122"/>
      <c r="C89" s="122"/>
      <c r="D89" s="133"/>
      <c r="E89" s="124">
        <v>1</v>
      </c>
      <c r="F89" s="124">
        <v>1</v>
      </c>
      <c r="G89" s="123">
        <v>0</v>
      </c>
      <c r="H89" s="123">
        <v>0</v>
      </c>
      <c r="I89" s="123">
        <v>0</v>
      </c>
    </row>
    <row r="90" ht="21" customHeight="1" spans="1:9">
      <c r="A90" s="122" t="s">
        <v>184</v>
      </c>
      <c r="B90" s="122"/>
      <c r="C90" s="122"/>
      <c r="D90" s="133" t="s">
        <v>24</v>
      </c>
      <c r="E90" s="124">
        <f>E91</f>
        <v>39.2</v>
      </c>
      <c r="F90" s="124">
        <f>F91</f>
        <v>39.2</v>
      </c>
      <c r="G90" s="123">
        <v>0</v>
      </c>
      <c r="H90" s="123">
        <v>0</v>
      </c>
      <c r="I90" s="123">
        <v>0</v>
      </c>
    </row>
    <row r="91" ht="21" customHeight="1" spans="1:9">
      <c r="A91" s="122"/>
      <c r="B91" s="122" t="s">
        <v>98</v>
      </c>
      <c r="C91" s="122"/>
      <c r="D91" s="133" t="s">
        <v>185</v>
      </c>
      <c r="E91" s="124">
        <f>SUM(E92)</f>
        <v>39.2</v>
      </c>
      <c r="F91" s="124">
        <f>SUM(F92)</f>
        <v>39.2</v>
      </c>
      <c r="G91" s="123">
        <v>0</v>
      </c>
      <c r="H91" s="123">
        <v>0</v>
      </c>
      <c r="I91" s="123">
        <v>0</v>
      </c>
    </row>
    <row r="92" ht="21" customHeight="1" spans="1:9">
      <c r="A92" s="122" t="s">
        <v>186</v>
      </c>
      <c r="B92" s="122" t="s">
        <v>119</v>
      </c>
      <c r="C92" s="122" t="s">
        <v>88</v>
      </c>
      <c r="D92" s="133" t="s">
        <v>187</v>
      </c>
      <c r="E92" s="124">
        <v>39.2</v>
      </c>
      <c r="F92" s="124">
        <v>39.2</v>
      </c>
      <c r="G92" s="123">
        <v>0</v>
      </c>
      <c r="H92" s="123">
        <v>0</v>
      </c>
      <c r="I92" s="123">
        <v>0</v>
      </c>
    </row>
    <row r="93" ht="21" customHeight="1" spans="1:9">
      <c r="A93" s="122"/>
      <c r="B93" s="122"/>
      <c r="C93" s="122"/>
      <c r="D93" s="133" t="s">
        <v>30</v>
      </c>
      <c r="E93" s="124">
        <f>E94+E97</f>
        <v>107.75</v>
      </c>
      <c r="F93" s="124">
        <f>F94+F97</f>
        <v>107.75</v>
      </c>
      <c r="G93" s="123">
        <v>0</v>
      </c>
      <c r="H93" s="123">
        <v>0</v>
      </c>
      <c r="I93" s="123">
        <v>0</v>
      </c>
    </row>
    <row r="94" ht="21" customHeight="1" spans="1:9">
      <c r="A94" s="122"/>
      <c r="B94" s="122" t="s">
        <v>92</v>
      </c>
      <c r="C94" s="122"/>
      <c r="D94" s="133" t="s">
        <v>188</v>
      </c>
      <c r="E94" s="124">
        <v>46</v>
      </c>
      <c r="F94" s="124">
        <v>46</v>
      </c>
      <c r="G94" s="123">
        <v>0</v>
      </c>
      <c r="H94" s="123">
        <v>0</v>
      </c>
      <c r="I94" s="123">
        <v>0</v>
      </c>
    </row>
    <row r="95" ht="21" customHeight="1" spans="1:9">
      <c r="A95" s="122" t="s">
        <v>189</v>
      </c>
      <c r="B95" s="122" t="s">
        <v>190</v>
      </c>
      <c r="C95" s="122" t="s">
        <v>98</v>
      </c>
      <c r="D95" s="133" t="s">
        <v>191</v>
      </c>
      <c r="E95" s="124">
        <v>28</v>
      </c>
      <c r="F95" s="124">
        <v>28</v>
      </c>
      <c r="G95" s="123">
        <v>0</v>
      </c>
      <c r="H95" s="123">
        <v>0</v>
      </c>
      <c r="I95" s="123">
        <v>0</v>
      </c>
    </row>
    <row r="96" ht="21" customHeight="1" spans="1:9">
      <c r="A96" s="122" t="s">
        <v>189</v>
      </c>
      <c r="B96" s="122" t="s">
        <v>190</v>
      </c>
      <c r="C96" s="122" t="s">
        <v>192</v>
      </c>
      <c r="D96" s="133" t="s">
        <v>193</v>
      </c>
      <c r="E96" s="124">
        <v>18</v>
      </c>
      <c r="F96" s="124">
        <v>18</v>
      </c>
      <c r="G96" s="123">
        <v>0</v>
      </c>
      <c r="H96" s="123">
        <v>0</v>
      </c>
      <c r="I96" s="123">
        <v>0</v>
      </c>
    </row>
    <row r="97" ht="21" customHeight="1" spans="1:9">
      <c r="A97" s="122"/>
      <c r="B97" s="122" t="s">
        <v>88</v>
      </c>
      <c r="C97" s="122"/>
      <c r="D97" s="133" t="s">
        <v>194</v>
      </c>
      <c r="E97" s="124">
        <f>SUM(E98:E99)</f>
        <v>61.75</v>
      </c>
      <c r="F97" s="124">
        <f>SUM(F98:F99)</f>
        <v>61.75</v>
      </c>
      <c r="G97" s="123">
        <v>0</v>
      </c>
      <c r="H97" s="123">
        <v>0</v>
      </c>
      <c r="I97" s="123">
        <v>0</v>
      </c>
    </row>
    <row r="98" ht="21" customHeight="1" spans="1:9">
      <c r="A98" s="122" t="s">
        <v>189</v>
      </c>
      <c r="B98" s="122" t="s">
        <v>91</v>
      </c>
      <c r="C98" s="122" t="s">
        <v>108</v>
      </c>
      <c r="D98" s="133" t="s">
        <v>195</v>
      </c>
      <c r="E98" s="124">
        <v>48.75</v>
      </c>
      <c r="F98" s="124">
        <v>48.75</v>
      </c>
      <c r="G98" s="123">
        <v>0</v>
      </c>
      <c r="H98" s="123">
        <v>0</v>
      </c>
      <c r="I98" s="123">
        <v>0</v>
      </c>
    </row>
    <row r="99" ht="21" customHeight="1" spans="1:9">
      <c r="A99" s="122" t="s">
        <v>189</v>
      </c>
      <c r="B99" s="122" t="s">
        <v>91</v>
      </c>
      <c r="C99" s="122" t="s">
        <v>98</v>
      </c>
      <c r="D99" s="133" t="s">
        <v>196</v>
      </c>
      <c r="E99" s="124">
        <v>13</v>
      </c>
      <c r="F99" s="124">
        <v>13</v>
      </c>
      <c r="G99" s="123">
        <v>0</v>
      </c>
      <c r="H99" s="123">
        <v>0</v>
      </c>
      <c r="I99" s="123">
        <v>0</v>
      </c>
    </row>
    <row r="100" ht="21" customHeight="1" spans="1:9">
      <c r="A100" s="122" t="s">
        <v>197</v>
      </c>
      <c r="B100" s="122"/>
      <c r="C100" s="122"/>
      <c r="D100" s="133" t="s">
        <v>33</v>
      </c>
      <c r="E100" s="124">
        <f>E101+E106+E111+E113+E116+E119+E121+E123+E125</f>
        <v>972.72678</v>
      </c>
      <c r="F100" s="124">
        <f>F101+F106+F111+F113+F116+F119+F121+F123+F125</f>
        <v>972.72678</v>
      </c>
      <c r="G100" s="123">
        <v>0</v>
      </c>
      <c r="H100" s="123">
        <v>0</v>
      </c>
      <c r="I100" s="123">
        <v>0</v>
      </c>
    </row>
    <row r="101" ht="21" customHeight="1" spans="1:9">
      <c r="A101" s="122"/>
      <c r="B101" s="122" t="s">
        <v>94</v>
      </c>
      <c r="C101" s="122"/>
      <c r="D101" s="133" t="s">
        <v>198</v>
      </c>
      <c r="E101" s="124">
        <v>365.3613</v>
      </c>
      <c r="F101" s="124">
        <v>365.3613</v>
      </c>
      <c r="G101" s="123">
        <v>0</v>
      </c>
      <c r="H101" s="123">
        <v>0</v>
      </c>
      <c r="I101" s="123">
        <v>0</v>
      </c>
    </row>
    <row r="102" ht="21" customHeight="1" spans="1:9">
      <c r="A102" s="122" t="s">
        <v>199</v>
      </c>
      <c r="B102" s="122" t="s">
        <v>200</v>
      </c>
      <c r="C102" s="122" t="s">
        <v>92</v>
      </c>
      <c r="D102" s="133" t="s">
        <v>201</v>
      </c>
      <c r="E102" s="124">
        <v>9.65191799999999</v>
      </c>
      <c r="F102" s="124">
        <v>9.65191799999999</v>
      </c>
      <c r="G102" s="123">
        <v>0</v>
      </c>
      <c r="H102" s="123">
        <v>0</v>
      </c>
      <c r="I102" s="123">
        <v>0</v>
      </c>
    </row>
    <row r="103" ht="21" customHeight="1" spans="1:9">
      <c r="A103" s="122" t="s">
        <v>199</v>
      </c>
      <c r="B103" s="122" t="s">
        <v>200</v>
      </c>
      <c r="C103" s="122" t="s">
        <v>102</v>
      </c>
      <c r="D103" s="133" t="s">
        <v>202</v>
      </c>
      <c r="E103" s="124">
        <v>20</v>
      </c>
      <c r="F103" s="124">
        <v>20</v>
      </c>
      <c r="G103" s="123">
        <v>0</v>
      </c>
      <c r="H103" s="123">
        <v>0</v>
      </c>
      <c r="I103" s="123">
        <v>0</v>
      </c>
    </row>
    <row r="104" ht="21" customHeight="1" spans="1:9">
      <c r="A104" s="122" t="s">
        <v>199</v>
      </c>
      <c r="B104" s="122" t="s">
        <v>200</v>
      </c>
      <c r="C104" s="122" t="s">
        <v>111</v>
      </c>
      <c r="D104" s="133" t="s">
        <v>203</v>
      </c>
      <c r="E104" s="124">
        <v>103.37</v>
      </c>
      <c r="F104" s="124">
        <v>103.37</v>
      </c>
      <c r="G104" s="123">
        <v>0</v>
      </c>
      <c r="H104" s="123">
        <v>0</v>
      </c>
      <c r="I104" s="123">
        <v>0</v>
      </c>
    </row>
    <row r="105" ht="21" customHeight="1" spans="1:9">
      <c r="A105" s="122" t="s">
        <v>199</v>
      </c>
      <c r="B105" s="122" t="s">
        <v>200</v>
      </c>
      <c r="C105" s="122" t="s">
        <v>150</v>
      </c>
      <c r="D105" s="133" t="s">
        <v>204</v>
      </c>
      <c r="E105" s="124">
        <v>232.339382</v>
      </c>
      <c r="F105" s="124">
        <v>232.339382</v>
      </c>
      <c r="G105" s="123">
        <v>0</v>
      </c>
      <c r="H105" s="123">
        <v>0</v>
      </c>
      <c r="I105" s="123">
        <v>0</v>
      </c>
    </row>
    <row r="106" ht="21" customHeight="1" spans="1:9">
      <c r="A106" s="122"/>
      <c r="B106" s="122" t="s">
        <v>108</v>
      </c>
      <c r="C106" s="122"/>
      <c r="D106" s="133" t="s">
        <v>205</v>
      </c>
      <c r="E106" s="124">
        <f>SUM(E107:E110)</f>
        <v>368.2361</v>
      </c>
      <c r="F106" s="124">
        <f>SUM(F107:F110)</f>
        <v>368.2361</v>
      </c>
      <c r="G106" s="123">
        <v>0</v>
      </c>
      <c r="H106" s="123">
        <v>0</v>
      </c>
      <c r="I106" s="123">
        <v>0</v>
      </c>
    </row>
    <row r="107" ht="21" customHeight="1" spans="1:9">
      <c r="A107" s="122" t="s">
        <v>199</v>
      </c>
      <c r="B107" s="122" t="s">
        <v>110</v>
      </c>
      <c r="C107" s="122" t="s">
        <v>92</v>
      </c>
      <c r="D107" s="133" t="s">
        <v>206</v>
      </c>
      <c r="E107" s="124">
        <v>0.952</v>
      </c>
      <c r="F107" s="124">
        <v>0.952</v>
      </c>
      <c r="G107" s="123">
        <v>0</v>
      </c>
      <c r="H107" s="123">
        <v>0</v>
      </c>
      <c r="I107" s="123">
        <v>0</v>
      </c>
    </row>
    <row r="108" ht="21" customHeight="1" spans="1:9">
      <c r="A108" s="122" t="s">
        <v>199</v>
      </c>
      <c r="B108" s="122" t="s">
        <v>110</v>
      </c>
      <c r="C108" s="122" t="s">
        <v>94</v>
      </c>
      <c r="D108" s="133" t="s">
        <v>207</v>
      </c>
      <c r="E108" s="124">
        <v>1.666</v>
      </c>
      <c r="F108" s="124">
        <v>1.666</v>
      </c>
      <c r="G108" s="123">
        <v>0</v>
      </c>
      <c r="H108" s="123">
        <v>0</v>
      </c>
      <c r="I108" s="123">
        <v>0</v>
      </c>
    </row>
    <row r="109" ht="21" customHeight="1" spans="1:9">
      <c r="A109" s="122" t="s">
        <v>199</v>
      </c>
      <c r="B109" s="122" t="s">
        <v>110</v>
      </c>
      <c r="C109" s="122" t="s">
        <v>102</v>
      </c>
      <c r="D109" s="133" t="s">
        <v>208</v>
      </c>
      <c r="E109" s="124">
        <v>7.3581</v>
      </c>
      <c r="F109" s="124">
        <v>7.3581</v>
      </c>
      <c r="G109" s="123">
        <v>0</v>
      </c>
      <c r="H109" s="123">
        <v>0</v>
      </c>
      <c r="I109" s="123">
        <v>0</v>
      </c>
    </row>
    <row r="110" ht="21" customHeight="1" spans="1:9">
      <c r="A110" s="122" t="s">
        <v>199</v>
      </c>
      <c r="B110" s="122" t="s">
        <v>110</v>
      </c>
      <c r="C110" s="122" t="s">
        <v>108</v>
      </c>
      <c r="D110" s="133" t="s">
        <v>209</v>
      </c>
      <c r="E110" s="124">
        <v>358.26</v>
      </c>
      <c r="F110" s="124">
        <v>358.26</v>
      </c>
      <c r="G110" s="123">
        <v>0</v>
      </c>
      <c r="H110" s="123">
        <v>0</v>
      </c>
      <c r="I110" s="123">
        <v>0</v>
      </c>
    </row>
    <row r="111" ht="21" customHeight="1" spans="1:9">
      <c r="A111" s="122"/>
      <c r="B111" s="122" t="s">
        <v>98</v>
      </c>
      <c r="C111" s="122"/>
      <c r="D111" s="133" t="s">
        <v>210</v>
      </c>
      <c r="E111" s="124">
        <v>1.40938</v>
      </c>
      <c r="F111" s="124">
        <v>1.40938</v>
      </c>
      <c r="G111" s="123">
        <v>0</v>
      </c>
      <c r="H111" s="123">
        <v>0</v>
      </c>
      <c r="I111" s="123">
        <v>0</v>
      </c>
    </row>
    <row r="112" ht="21" customHeight="1" spans="1:9">
      <c r="A112" s="122" t="s">
        <v>199</v>
      </c>
      <c r="B112" s="122" t="s">
        <v>119</v>
      </c>
      <c r="C112" s="122" t="s">
        <v>108</v>
      </c>
      <c r="D112" s="133" t="s">
        <v>211</v>
      </c>
      <c r="E112" s="124">
        <v>1.40938</v>
      </c>
      <c r="F112" s="124">
        <v>1.40938</v>
      </c>
      <c r="G112" s="123">
        <v>0</v>
      </c>
      <c r="H112" s="123">
        <v>0</v>
      </c>
      <c r="I112" s="123">
        <v>0</v>
      </c>
    </row>
    <row r="113" ht="21" customHeight="1" spans="1:9">
      <c r="A113" s="122"/>
      <c r="B113" s="122" t="s">
        <v>212</v>
      </c>
      <c r="C113" s="122"/>
      <c r="D113" s="133" t="s">
        <v>213</v>
      </c>
      <c r="E113" s="124">
        <v>61</v>
      </c>
      <c r="F113" s="124">
        <v>61</v>
      </c>
      <c r="G113" s="123">
        <v>0</v>
      </c>
      <c r="H113" s="123">
        <v>0</v>
      </c>
      <c r="I113" s="123">
        <v>0</v>
      </c>
    </row>
    <row r="114" ht="21" customHeight="1" spans="1:9">
      <c r="A114" s="122" t="s">
        <v>199</v>
      </c>
      <c r="B114" s="122" t="s">
        <v>214</v>
      </c>
      <c r="C114" s="122" t="s">
        <v>92</v>
      </c>
      <c r="D114" s="133" t="s">
        <v>215</v>
      </c>
      <c r="E114" s="124">
        <v>48.6</v>
      </c>
      <c r="F114" s="124">
        <v>48.6</v>
      </c>
      <c r="G114" s="123">
        <v>0</v>
      </c>
      <c r="H114" s="123">
        <v>0</v>
      </c>
      <c r="I114" s="123">
        <v>0</v>
      </c>
    </row>
    <row r="115" ht="21" customHeight="1" spans="1:9">
      <c r="A115" s="122" t="s">
        <v>199</v>
      </c>
      <c r="B115" s="122" t="s">
        <v>214</v>
      </c>
      <c r="C115" s="122" t="s">
        <v>150</v>
      </c>
      <c r="D115" s="133" t="s">
        <v>216</v>
      </c>
      <c r="E115" s="124">
        <v>12.4</v>
      </c>
      <c r="F115" s="124">
        <v>12.4</v>
      </c>
      <c r="G115" s="123">
        <v>0</v>
      </c>
      <c r="H115" s="123">
        <v>0</v>
      </c>
      <c r="I115" s="123">
        <v>0</v>
      </c>
    </row>
    <row r="116" ht="21" customHeight="1" spans="1:9">
      <c r="A116" s="122"/>
      <c r="B116" s="122" t="s">
        <v>123</v>
      </c>
      <c r="C116" s="122"/>
      <c r="D116" s="133" t="s">
        <v>217</v>
      </c>
      <c r="E116" s="124">
        <v>47.5</v>
      </c>
      <c r="F116" s="124">
        <v>47.5</v>
      </c>
      <c r="G116" s="123">
        <v>0</v>
      </c>
      <c r="H116" s="123">
        <v>0</v>
      </c>
      <c r="I116" s="123">
        <v>0</v>
      </c>
    </row>
    <row r="117" ht="21" customHeight="1" spans="1:9">
      <c r="A117" s="122" t="s">
        <v>199</v>
      </c>
      <c r="B117" s="122" t="s">
        <v>125</v>
      </c>
      <c r="C117" s="122" t="s">
        <v>94</v>
      </c>
      <c r="D117" s="133" t="s">
        <v>218</v>
      </c>
      <c r="E117" s="124">
        <v>16.5</v>
      </c>
      <c r="F117" s="124">
        <v>16.5</v>
      </c>
      <c r="G117" s="123">
        <v>0</v>
      </c>
      <c r="H117" s="123">
        <v>0</v>
      </c>
      <c r="I117" s="123">
        <v>0</v>
      </c>
    </row>
    <row r="118" ht="21" customHeight="1" spans="1:9">
      <c r="A118" s="122" t="s">
        <v>199</v>
      </c>
      <c r="B118" s="122" t="s">
        <v>125</v>
      </c>
      <c r="C118" s="122" t="s">
        <v>150</v>
      </c>
      <c r="D118" s="133" t="s">
        <v>219</v>
      </c>
      <c r="E118" s="124">
        <v>31</v>
      </c>
      <c r="F118" s="124">
        <v>31</v>
      </c>
      <c r="G118" s="123">
        <v>0</v>
      </c>
      <c r="H118" s="123">
        <v>0</v>
      </c>
      <c r="I118" s="123">
        <v>0</v>
      </c>
    </row>
    <row r="119" ht="21" customHeight="1" spans="1:9">
      <c r="A119" s="122"/>
      <c r="B119" s="122" t="s">
        <v>220</v>
      </c>
      <c r="C119" s="122"/>
      <c r="D119" s="133" t="s">
        <v>221</v>
      </c>
      <c r="E119" s="124">
        <v>2</v>
      </c>
      <c r="F119" s="124">
        <v>2</v>
      </c>
      <c r="G119" s="123">
        <v>0</v>
      </c>
      <c r="H119" s="123">
        <v>0</v>
      </c>
      <c r="I119" s="123">
        <v>0</v>
      </c>
    </row>
    <row r="120" ht="21" customHeight="1" spans="1:9">
      <c r="A120" s="122" t="s">
        <v>199</v>
      </c>
      <c r="B120" s="122" t="s">
        <v>222</v>
      </c>
      <c r="C120" s="122" t="s">
        <v>94</v>
      </c>
      <c r="D120" s="133" t="s">
        <v>223</v>
      </c>
      <c r="E120" s="124">
        <v>2</v>
      </c>
      <c r="F120" s="124">
        <v>2</v>
      </c>
      <c r="G120" s="123">
        <v>0</v>
      </c>
      <c r="H120" s="123">
        <v>0</v>
      </c>
      <c r="I120" s="123">
        <v>0</v>
      </c>
    </row>
    <row r="121" ht="21" customHeight="1" spans="1:9">
      <c r="A121" s="122"/>
      <c r="B121" s="122" t="s">
        <v>224</v>
      </c>
      <c r="C121" s="122"/>
      <c r="D121" s="133" t="s">
        <v>225</v>
      </c>
      <c r="E121" s="124">
        <v>70</v>
      </c>
      <c r="F121" s="124">
        <v>70</v>
      </c>
      <c r="G121" s="123">
        <v>0</v>
      </c>
      <c r="H121" s="123">
        <v>0</v>
      </c>
      <c r="I121" s="123">
        <v>0</v>
      </c>
    </row>
    <row r="122" ht="21" customHeight="1" spans="1:9">
      <c r="A122" s="122" t="s">
        <v>199</v>
      </c>
      <c r="B122" s="122" t="s">
        <v>226</v>
      </c>
      <c r="C122" s="122" t="s">
        <v>92</v>
      </c>
      <c r="D122" s="133" t="s">
        <v>227</v>
      </c>
      <c r="E122" s="124">
        <v>70</v>
      </c>
      <c r="F122" s="124">
        <v>70</v>
      </c>
      <c r="G122" s="123">
        <v>0</v>
      </c>
      <c r="H122" s="123">
        <v>0</v>
      </c>
      <c r="I122" s="123">
        <v>0</v>
      </c>
    </row>
    <row r="123" ht="21" customHeight="1" spans="1:9">
      <c r="A123" s="122"/>
      <c r="B123" s="122" t="s">
        <v>228</v>
      </c>
      <c r="C123" s="122"/>
      <c r="D123" s="133" t="s">
        <v>229</v>
      </c>
      <c r="E123" s="124">
        <v>30</v>
      </c>
      <c r="F123" s="124">
        <v>30</v>
      </c>
      <c r="G123" s="123">
        <v>0</v>
      </c>
      <c r="H123" s="123">
        <v>0</v>
      </c>
      <c r="I123" s="123">
        <v>0</v>
      </c>
    </row>
    <row r="124" ht="21" customHeight="1" spans="1:9">
      <c r="A124" s="122" t="s">
        <v>199</v>
      </c>
      <c r="B124" s="122" t="s">
        <v>230</v>
      </c>
      <c r="C124" s="122" t="s">
        <v>92</v>
      </c>
      <c r="D124" s="133" t="s">
        <v>231</v>
      </c>
      <c r="E124" s="124">
        <v>30</v>
      </c>
      <c r="F124" s="124">
        <v>30</v>
      </c>
      <c r="G124" s="123">
        <v>0</v>
      </c>
      <c r="H124" s="123">
        <v>0</v>
      </c>
      <c r="I124" s="123">
        <v>0</v>
      </c>
    </row>
    <row r="125" ht="21" customHeight="1" spans="1:9">
      <c r="A125" s="122"/>
      <c r="B125" s="122" t="s">
        <v>150</v>
      </c>
      <c r="C125" s="122"/>
      <c r="D125" s="133" t="s">
        <v>232</v>
      </c>
      <c r="E125" s="124">
        <f>SUM(E126)</f>
        <v>27.22</v>
      </c>
      <c r="F125" s="124">
        <f>SUM(F126)</f>
        <v>27.22</v>
      </c>
      <c r="G125" s="123">
        <v>0</v>
      </c>
      <c r="H125" s="123">
        <v>0</v>
      </c>
      <c r="I125" s="123">
        <v>0</v>
      </c>
    </row>
    <row r="126" ht="21" customHeight="1" spans="1:9">
      <c r="A126" s="122" t="s">
        <v>199</v>
      </c>
      <c r="B126" s="122" t="s">
        <v>233</v>
      </c>
      <c r="C126" s="122" t="s">
        <v>92</v>
      </c>
      <c r="D126" s="133" t="s">
        <v>234</v>
      </c>
      <c r="E126" s="124">
        <v>27.22</v>
      </c>
      <c r="F126" s="124">
        <v>27.22</v>
      </c>
      <c r="G126" s="123">
        <v>0</v>
      </c>
      <c r="H126" s="123">
        <v>0</v>
      </c>
      <c r="I126" s="123">
        <v>0</v>
      </c>
    </row>
    <row r="127" ht="21" customHeight="1" spans="1:9">
      <c r="A127" s="122" t="s">
        <v>235</v>
      </c>
      <c r="B127" s="122"/>
      <c r="C127" s="122"/>
      <c r="D127" s="133" t="s">
        <v>37</v>
      </c>
      <c r="E127" s="124">
        <f>E128+E130+E132+E138+E143+E148</f>
        <v>1051.15006</v>
      </c>
      <c r="F127" s="124">
        <f>F128+F130+F132+F138+F143+F148</f>
        <v>1051.15006</v>
      </c>
      <c r="G127" s="123">
        <v>0</v>
      </c>
      <c r="H127" s="123">
        <v>0</v>
      </c>
      <c r="I127" s="123">
        <v>0</v>
      </c>
    </row>
    <row r="128" ht="21" customHeight="1" spans="1:9">
      <c r="A128" s="122"/>
      <c r="B128" s="122" t="s">
        <v>92</v>
      </c>
      <c r="C128" s="122"/>
      <c r="D128" s="133" t="s">
        <v>236</v>
      </c>
      <c r="E128" s="124">
        <v>0.6291</v>
      </c>
      <c r="F128" s="124">
        <v>0.6291</v>
      </c>
      <c r="G128" s="123">
        <v>0</v>
      </c>
      <c r="H128" s="123">
        <v>0</v>
      </c>
      <c r="I128" s="123">
        <v>0</v>
      </c>
    </row>
    <row r="129" ht="21" customHeight="1" spans="1:9">
      <c r="A129" s="122" t="s">
        <v>237</v>
      </c>
      <c r="B129" s="122" t="s">
        <v>190</v>
      </c>
      <c r="C129" s="122" t="s">
        <v>150</v>
      </c>
      <c r="D129" s="133" t="s">
        <v>238</v>
      </c>
      <c r="E129" s="124">
        <v>0.6291</v>
      </c>
      <c r="F129" s="124">
        <v>0.6291</v>
      </c>
      <c r="G129" s="123">
        <v>0</v>
      </c>
      <c r="H129" s="123">
        <v>0</v>
      </c>
      <c r="I129" s="123">
        <v>0</v>
      </c>
    </row>
    <row r="130" ht="21" customHeight="1" spans="1:9">
      <c r="A130" s="122"/>
      <c r="B130" s="122" t="s">
        <v>88</v>
      </c>
      <c r="C130" s="122"/>
      <c r="D130" s="133" t="s">
        <v>239</v>
      </c>
      <c r="E130" s="124">
        <v>72.6</v>
      </c>
      <c r="F130" s="124">
        <v>72.6</v>
      </c>
      <c r="G130" s="123">
        <v>0</v>
      </c>
      <c r="H130" s="123">
        <v>0</v>
      </c>
      <c r="I130" s="123">
        <v>0</v>
      </c>
    </row>
    <row r="131" ht="21" customHeight="1" spans="1:9">
      <c r="A131" s="122" t="s">
        <v>237</v>
      </c>
      <c r="B131" s="122" t="s">
        <v>91</v>
      </c>
      <c r="C131" s="122" t="s">
        <v>150</v>
      </c>
      <c r="D131" s="133" t="s">
        <v>240</v>
      </c>
      <c r="E131" s="124">
        <v>72.6</v>
      </c>
      <c r="F131" s="124">
        <v>72.6</v>
      </c>
      <c r="G131" s="123">
        <v>0</v>
      </c>
      <c r="H131" s="123">
        <v>0</v>
      </c>
      <c r="I131" s="123">
        <v>0</v>
      </c>
    </row>
    <row r="132" ht="21" customHeight="1" spans="1:9">
      <c r="A132" s="122"/>
      <c r="B132" s="122" t="s">
        <v>102</v>
      </c>
      <c r="C132" s="122"/>
      <c r="D132" s="133" t="s">
        <v>241</v>
      </c>
      <c r="E132" s="124">
        <f>SUM(E133:E137)</f>
        <v>292.921192</v>
      </c>
      <c r="F132" s="124">
        <f>SUM(F133:F137)</f>
        <v>292.921192</v>
      </c>
      <c r="G132" s="123">
        <v>0</v>
      </c>
      <c r="H132" s="123">
        <v>0</v>
      </c>
      <c r="I132" s="123">
        <v>0</v>
      </c>
    </row>
    <row r="133" ht="21" customHeight="1" spans="1:9">
      <c r="A133" s="122" t="s">
        <v>237</v>
      </c>
      <c r="B133" s="122" t="s">
        <v>104</v>
      </c>
      <c r="C133" s="122" t="s">
        <v>92</v>
      </c>
      <c r="D133" s="133" t="s">
        <v>242</v>
      </c>
      <c r="E133" s="124">
        <v>171.401192</v>
      </c>
      <c r="F133" s="124">
        <v>171.401192</v>
      </c>
      <c r="G133" s="123">
        <v>0</v>
      </c>
      <c r="H133" s="123">
        <v>0</v>
      </c>
      <c r="I133" s="123">
        <v>0</v>
      </c>
    </row>
    <row r="134" ht="21" customHeight="1" spans="1:9">
      <c r="A134" s="122" t="s">
        <v>237</v>
      </c>
      <c r="B134" s="122" t="s">
        <v>104</v>
      </c>
      <c r="C134" s="122" t="s">
        <v>88</v>
      </c>
      <c r="D134" s="133" t="s">
        <v>243</v>
      </c>
      <c r="E134" s="124">
        <v>3.1</v>
      </c>
      <c r="F134" s="124">
        <v>3.1</v>
      </c>
      <c r="G134" s="123">
        <v>0</v>
      </c>
      <c r="H134" s="123">
        <v>0</v>
      </c>
      <c r="I134" s="123">
        <v>0</v>
      </c>
    </row>
    <row r="135" ht="21" customHeight="1" spans="1:9">
      <c r="A135" s="122" t="s">
        <v>237</v>
      </c>
      <c r="B135" s="122" t="s">
        <v>104</v>
      </c>
      <c r="C135" s="122" t="s">
        <v>98</v>
      </c>
      <c r="D135" s="133" t="s">
        <v>244</v>
      </c>
      <c r="E135" s="124">
        <f>69.61+3.8</f>
        <v>73.41</v>
      </c>
      <c r="F135" s="124">
        <v>73.41</v>
      </c>
      <c r="G135" s="123">
        <v>0</v>
      </c>
      <c r="H135" s="123">
        <v>0</v>
      </c>
      <c r="I135" s="123">
        <v>0</v>
      </c>
    </row>
    <row r="136" ht="21" customHeight="1" spans="1:9">
      <c r="A136" s="122" t="s">
        <v>237</v>
      </c>
      <c r="B136" s="122" t="s">
        <v>104</v>
      </c>
      <c r="C136" s="122" t="s">
        <v>192</v>
      </c>
      <c r="D136" s="133" t="s">
        <v>245</v>
      </c>
      <c r="E136" s="124">
        <v>2.01</v>
      </c>
      <c r="F136" s="124">
        <v>2.01</v>
      </c>
      <c r="G136" s="123">
        <v>0</v>
      </c>
      <c r="H136" s="123">
        <v>0</v>
      </c>
      <c r="I136" s="123">
        <v>0</v>
      </c>
    </row>
    <row r="137" ht="21" customHeight="1" spans="1:9">
      <c r="A137" s="122" t="s">
        <v>237</v>
      </c>
      <c r="B137" s="122" t="s">
        <v>104</v>
      </c>
      <c r="C137" s="122" t="s">
        <v>150</v>
      </c>
      <c r="D137" s="133" t="s">
        <v>246</v>
      </c>
      <c r="E137" s="124">
        <v>43</v>
      </c>
      <c r="F137" s="124">
        <v>43</v>
      </c>
      <c r="G137" s="123">
        <v>0</v>
      </c>
      <c r="H137" s="123">
        <v>0</v>
      </c>
      <c r="I137" s="123">
        <v>0</v>
      </c>
    </row>
    <row r="138" ht="21" customHeight="1" spans="1:9">
      <c r="A138" s="122"/>
      <c r="B138" s="122" t="s">
        <v>212</v>
      </c>
      <c r="C138" s="122"/>
      <c r="D138" s="133" t="s">
        <v>247</v>
      </c>
      <c r="E138" s="124">
        <v>279</v>
      </c>
      <c r="F138" s="124">
        <v>279</v>
      </c>
      <c r="G138" s="123">
        <v>0</v>
      </c>
      <c r="H138" s="123">
        <v>0</v>
      </c>
      <c r="I138" s="123">
        <v>0</v>
      </c>
    </row>
    <row r="139" ht="21" customHeight="1" spans="1:9">
      <c r="A139" s="122" t="s">
        <v>237</v>
      </c>
      <c r="B139" s="122" t="s">
        <v>214</v>
      </c>
      <c r="C139" s="122" t="s">
        <v>92</v>
      </c>
      <c r="D139" s="133" t="s">
        <v>248</v>
      </c>
      <c r="E139" s="124">
        <v>32</v>
      </c>
      <c r="F139" s="124">
        <v>32</v>
      </c>
      <c r="G139" s="123">
        <v>0</v>
      </c>
      <c r="H139" s="123">
        <v>0</v>
      </c>
      <c r="I139" s="123">
        <v>0</v>
      </c>
    </row>
    <row r="140" ht="21" customHeight="1" spans="1:9">
      <c r="A140" s="122" t="s">
        <v>237</v>
      </c>
      <c r="B140" s="122" t="s">
        <v>214</v>
      </c>
      <c r="C140" s="122" t="s">
        <v>94</v>
      </c>
      <c r="D140" s="133" t="s">
        <v>249</v>
      </c>
      <c r="E140" s="124">
        <v>50</v>
      </c>
      <c r="F140" s="124">
        <v>50</v>
      </c>
      <c r="G140" s="123">
        <v>0</v>
      </c>
      <c r="H140" s="123">
        <v>0</v>
      </c>
      <c r="I140" s="123">
        <v>0</v>
      </c>
    </row>
    <row r="141" ht="21" customHeight="1" spans="1:9">
      <c r="A141" s="122" t="s">
        <v>237</v>
      </c>
      <c r="B141" s="122" t="s">
        <v>214</v>
      </c>
      <c r="C141" s="122" t="s">
        <v>137</v>
      </c>
      <c r="D141" s="133" t="s">
        <v>250</v>
      </c>
      <c r="E141" s="124">
        <v>22</v>
      </c>
      <c r="F141" s="124">
        <v>22</v>
      </c>
      <c r="G141" s="123">
        <v>0</v>
      </c>
      <c r="H141" s="123">
        <v>0</v>
      </c>
      <c r="I141" s="123">
        <v>0</v>
      </c>
    </row>
    <row r="142" ht="21" customHeight="1" spans="1:9">
      <c r="A142" s="122" t="s">
        <v>237</v>
      </c>
      <c r="B142" s="122" t="s">
        <v>214</v>
      </c>
      <c r="C142" s="122" t="s">
        <v>220</v>
      </c>
      <c r="D142" s="133" t="s">
        <v>251</v>
      </c>
      <c r="E142" s="124">
        <v>175</v>
      </c>
      <c r="F142" s="124">
        <v>175</v>
      </c>
      <c r="G142" s="123">
        <v>0</v>
      </c>
      <c r="H142" s="123">
        <v>0</v>
      </c>
      <c r="I142" s="123">
        <v>0</v>
      </c>
    </row>
    <row r="143" ht="21" customHeight="1" spans="1:9">
      <c r="A143" s="122"/>
      <c r="B143" s="122" t="s">
        <v>123</v>
      </c>
      <c r="C143" s="122"/>
      <c r="D143" s="133" t="s">
        <v>252</v>
      </c>
      <c r="E143" s="124">
        <v>205.719266</v>
      </c>
      <c r="F143" s="124">
        <v>205.719266</v>
      </c>
      <c r="G143" s="123">
        <v>0</v>
      </c>
      <c r="H143" s="123">
        <v>0</v>
      </c>
      <c r="I143" s="123">
        <v>0</v>
      </c>
    </row>
    <row r="144" ht="21" customHeight="1" spans="1:9">
      <c r="A144" s="122" t="s">
        <v>237</v>
      </c>
      <c r="B144" s="122" t="s">
        <v>125</v>
      </c>
      <c r="C144" s="122" t="s">
        <v>92</v>
      </c>
      <c r="D144" s="133" t="s">
        <v>253</v>
      </c>
      <c r="E144" s="124">
        <v>41.217014</v>
      </c>
      <c r="F144" s="124">
        <v>41.217014</v>
      </c>
      <c r="G144" s="123">
        <v>0</v>
      </c>
      <c r="H144" s="123">
        <v>0</v>
      </c>
      <c r="I144" s="123">
        <v>0</v>
      </c>
    </row>
    <row r="145" ht="21" customHeight="1" spans="1:9">
      <c r="A145" s="122" t="s">
        <v>237</v>
      </c>
      <c r="B145" s="122" t="s">
        <v>125</v>
      </c>
      <c r="C145" s="122" t="s">
        <v>94</v>
      </c>
      <c r="D145" s="133" t="s">
        <v>254</v>
      </c>
      <c r="E145" s="124">
        <v>110.846385</v>
      </c>
      <c r="F145" s="124">
        <v>110.846385</v>
      </c>
      <c r="G145" s="123">
        <v>0</v>
      </c>
      <c r="H145" s="123">
        <v>0</v>
      </c>
      <c r="I145" s="123">
        <v>0</v>
      </c>
    </row>
    <row r="146" ht="21" customHeight="1" spans="1:9">
      <c r="A146" s="122" t="s">
        <v>237</v>
      </c>
      <c r="B146" s="122" t="s">
        <v>125</v>
      </c>
      <c r="C146" s="122" t="s">
        <v>88</v>
      </c>
      <c r="D146" s="133" t="s">
        <v>255</v>
      </c>
      <c r="E146" s="124">
        <v>46.2</v>
      </c>
      <c r="F146" s="124">
        <v>46.2</v>
      </c>
      <c r="G146" s="123">
        <v>0</v>
      </c>
      <c r="H146" s="123">
        <v>0</v>
      </c>
      <c r="I146" s="123">
        <v>0</v>
      </c>
    </row>
    <row r="147" ht="21" customHeight="1" spans="1:9">
      <c r="A147" s="122" t="s">
        <v>237</v>
      </c>
      <c r="B147" s="122" t="s">
        <v>125</v>
      </c>
      <c r="C147" s="122" t="s">
        <v>150</v>
      </c>
      <c r="D147" s="133" t="s">
        <v>256</v>
      </c>
      <c r="E147" s="124">
        <v>7.455867</v>
      </c>
      <c r="F147" s="124">
        <v>7.455867</v>
      </c>
      <c r="G147" s="123">
        <v>0</v>
      </c>
      <c r="H147" s="123">
        <v>0</v>
      </c>
      <c r="I147" s="123">
        <v>0</v>
      </c>
    </row>
    <row r="148" ht="21" customHeight="1" spans="1:9">
      <c r="A148" s="122"/>
      <c r="B148" s="122" t="s">
        <v>150</v>
      </c>
      <c r="C148" s="122"/>
      <c r="D148" s="133" t="s">
        <v>257</v>
      </c>
      <c r="E148" s="124">
        <f>SUM(E149)</f>
        <v>200.280502</v>
      </c>
      <c r="F148" s="124">
        <f>SUM(F149)</f>
        <v>200.280502</v>
      </c>
      <c r="G148" s="123">
        <v>0</v>
      </c>
      <c r="H148" s="123">
        <v>0</v>
      </c>
      <c r="I148" s="123">
        <v>0</v>
      </c>
    </row>
    <row r="149" ht="21" customHeight="1" spans="1:9">
      <c r="A149" s="122" t="s">
        <v>237</v>
      </c>
      <c r="B149" s="122" t="s">
        <v>233</v>
      </c>
      <c r="C149" s="122" t="s">
        <v>92</v>
      </c>
      <c r="D149" s="133" t="s">
        <v>258</v>
      </c>
      <c r="E149" s="124">
        <v>200.280502</v>
      </c>
      <c r="F149" s="124">
        <v>200.280502</v>
      </c>
      <c r="G149" s="123">
        <v>0</v>
      </c>
      <c r="H149" s="123">
        <v>0</v>
      </c>
      <c r="I149" s="123">
        <v>0</v>
      </c>
    </row>
    <row r="150" ht="21" customHeight="1" spans="1:9">
      <c r="A150" s="122" t="s">
        <v>259</v>
      </c>
      <c r="B150" s="122"/>
      <c r="C150" s="122"/>
      <c r="D150" s="133" t="s">
        <v>39</v>
      </c>
      <c r="E150" s="124">
        <f>E151+E154+E157+E161</f>
        <v>406.656</v>
      </c>
      <c r="F150" s="124">
        <f>F151+F154+F157+F161</f>
        <v>406.656</v>
      </c>
      <c r="G150" s="123">
        <v>0</v>
      </c>
      <c r="H150" s="123">
        <v>0</v>
      </c>
      <c r="I150" s="123">
        <v>0</v>
      </c>
    </row>
    <row r="151" ht="21" customHeight="1" spans="1:9">
      <c r="A151" s="122"/>
      <c r="B151" s="122" t="s">
        <v>92</v>
      </c>
      <c r="C151" s="122"/>
      <c r="D151" s="133" t="s">
        <v>260</v>
      </c>
      <c r="E151" s="124">
        <f>SUM(E152:E153)</f>
        <v>50.36</v>
      </c>
      <c r="F151" s="124">
        <f>SUM(F152:F153)</f>
        <v>50.36</v>
      </c>
      <c r="G151" s="123">
        <v>0</v>
      </c>
      <c r="H151" s="123">
        <v>0</v>
      </c>
      <c r="I151" s="123">
        <v>0</v>
      </c>
    </row>
    <row r="152" ht="21" customHeight="1" spans="1:9">
      <c r="A152" s="122" t="s">
        <v>261</v>
      </c>
      <c r="B152" s="122" t="s">
        <v>190</v>
      </c>
      <c r="C152" s="122" t="s">
        <v>94</v>
      </c>
      <c r="D152" s="133" t="s">
        <v>262</v>
      </c>
      <c r="E152" s="124">
        <v>49.2</v>
      </c>
      <c r="F152" s="124">
        <v>49.2</v>
      </c>
      <c r="G152" s="123">
        <v>0</v>
      </c>
      <c r="H152" s="123">
        <v>0</v>
      </c>
      <c r="I152" s="123">
        <v>0</v>
      </c>
    </row>
    <row r="153" ht="21" customHeight="1" spans="1:9">
      <c r="A153" s="122" t="s">
        <v>261</v>
      </c>
      <c r="B153" s="122" t="s">
        <v>190</v>
      </c>
      <c r="C153" s="122" t="s">
        <v>150</v>
      </c>
      <c r="D153" s="133" t="s">
        <v>263</v>
      </c>
      <c r="E153" s="124">
        <v>1.16</v>
      </c>
      <c r="F153" s="124">
        <v>1.16</v>
      </c>
      <c r="G153" s="123">
        <v>0</v>
      </c>
      <c r="H153" s="123">
        <v>0</v>
      </c>
      <c r="I153" s="123">
        <v>0</v>
      </c>
    </row>
    <row r="154" ht="21" customHeight="1" spans="1:9">
      <c r="A154" s="122"/>
      <c r="B154" s="122" t="s">
        <v>94</v>
      </c>
      <c r="C154" s="122"/>
      <c r="D154" s="133" t="s">
        <v>264</v>
      </c>
      <c r="E154" s="124">
        <v>38.4</v>
      </c>
      <c r="F154" s="124">
        <v>38.4</v>
      </c>
      <c r="G154" s="123">
        <v>0</v>
      </c>
      <c r="H154" s="123">
        <v>0</v>
      </c>
      <c r="I154" s="123">
        <v>0</v>
      </c>
    </row>
    <row r="155" ht="21" customHeight="1" spans="1:9">
      <c r="A155" s="122" t="s">
        <v>261</v>
      </c>
      <c r="B155" s="122" t="s">
        <v>200</v>
      </c>
      <c r="C155" s="122" t="s">
        <v>88</v>
      </c>
      <c r="D155" s="133" t="s">
        <v>265</v>
      </c>
      <c r="E155" s="124">
        <v>12</v>
      </c>
      <c r="F155" s="124">
        <v>12</v>
      </c>
      <c r="G155" s="123">
        <v>0</v>
      </c>
      <c r="H155" s="123">
        <v>0</v>
      </c>
      <c r="I155" s="123">
        <v>0</v>
      </c>
    </row>
    <row r="156" ht="21" customHeight="1" spans="1:9">
      <c r="A156" s="122" t="s">
        <v>261</v>
      </c>
      <c r="B156" s="122" t="s">
        <v>200</v>
      </c>
      <c r="C156" s="122" t="s">
        <v>150</v>
      </c>
      <c r="D156" s="133" t="s">
        <v>266</v>
      </c>
      <c r="E156" s="124">
        <v>26.4</v>
      </c>
      <c r="F156" s="124">
        <v>26.4</v>
      </c>
      <c r="G156" s="123">
        <v>0</v>
      </c>
      <c r="H156" s="123">
        <v>0</v>
      </c>
      <c r="I156" s="123">
        <v>0</v>
      </c>
    </row>
    <row r="157" ht="21" customHeight="1" spans="1:9">
      <c r="A157" s="122"/>
      <c r="B157" s="122" t="s">
        <v>88</v>
      </c>
      <c r="C157" s="122"/>
      <c r="D157" s="133" t="s">
        <v>267</v>
      </c>
      <c r="E157" s="124">
        <f>SUM(E158:E160)</f>
        <v>314.896</v>
      </c>
      <c r="F157" s="124">
        <f>SUM(F158:F160)</f>
        <v>314.896</v>
      </c>
      <c r="G157" s="123">
        <v>0</v>
      </c>
      <c r="H157" s="123">
        <v>0</v>
      </c>
      <c r="I157" s="123">
        <v>0</v>
      </c>
    </row>
    <row r="158" ht="21" customHeight="1" spans="1:9">
      <c r="A158" s="122" t="s">
        <v>261</v>
      </c>
      <c r="B158" s="122" t="s">
        <v>91</v>
      </c>
      <c r="C158" s="122" t="s">
        <v>92</v>
      </c>
      <c r="D158" s="133" t="s">
        <v>268</v>
      </c>
      <c r="E158" s="124">
        <v>307.5</v>
      </c>
      <c r="F158" s="124">
        <v>307.5</v>
      </c>
      <c r="G158" s="123">
        <v>0</v>
      </c>
      <c r="H158" s="123">
        <v>0</v>
      </c>
      <c r="I158" s="123">
        <v>0</v>
      </c>
    </row>
    <row r="159" ht="21" customHeight="1" spans="1:9">
      <c r="A159" s="122" t="s">
        <v>261</v>
      </c>
      <c r="B159" s="122" t="s">
        <v>91</v>
      </c>
      <c r="C159" s="122" t="s">
        <v>94</v>
      </c>
      <c r="D159" s="133" t="s">
        <v>269</v>
      </c>
      <c r="E159" s="124">
        <v>3.396</v>
      </c>
      <c r="F159" s="124">
        <v>3.396</v>
      </c>
      <c r="G159" s="123">
        <v>0</v>
      </c>
      <c r="H159" s="123">
        <v>0</v>
      </c>
      <c r="I159" s="123">
        <v>0</v>
      </c>
    </row>
    <row r="160" ht="21" customHeight="1" spans="1:9">
      <c r="A160" s="122" t="s">
        <v>261</v>
      </c>
      <c r="B160" s="122" t="s">
        <v>91</v>
      </c>
      <c r="C160" s="122" t="s">
        <v>150</v>
      </c>
      <c r="D160" s="133" t="s">
        <v>270</v>
      </c>
      <c r="E160" s="124">
        <v>4</v>
      </c>
      <c r="F160" s="124">
        <v>4</v>
      </c>
      <c r="G160" s="123">
        <v>0</v>
      </c>
      <c r="H160" s="123">
        <v>0</v>
      </c>
      <c r="I160" s="123">
        <v>0</v>
      </c>
    </row>
    <row r="161" ht="21" customHeight="1" spans="1:9">
      <c r="A161" s="122"/>
      <c r="B161" s="122" t="s">
        <v>102</v>
      </c>
      <c r="C161" s="122"/>
      <c r="D161" s="133" t="s">
        <v>271</v>
      </c>
      <c r="E161" s="124">
        <v>3</v>
      </c>
      <c r="F161" s="124">
        <v>3</v>
      </c>
      <c r="G161" s="123">
        <v>0</v>
      </c>
      <c r="H161" s="123">
        <v>0</v>
      </c>
      <c r="I161" s="123">
        <v>0</v>
      </c>
    </row>
    <row r="162" ht="21" customHeight="1" spans="1:9">
      <c r="A162" s="122" t="s">
        <v>261</v>
      </c>
      <c r="B162" s="122" t="s">
        <v>104</v>
      </c>
      <c r="C162" s="122" t="s">
        <v>92</v>
      </c>
      <c r="D162" s="133" t="s">
        <v>272</v>
      </c>
      <c r="E162" s="124">
        <v>3</v>
      </c>
      <c r="F162" s="124">
        <v>3</v>
      </c>
      <c r="G162" s="123">
        <v>0</v>
      </c>
      <c r="H162" s="123">
        <v>0</v>
      </c>
      <c r="I162" s="123">
        <v>0</v>
      </c>
    </row>
    <row r="163" ht="21" customHeight="1" spans="1:9">
      <c r="A163" s="122" t="s">
        <v>273</v>
      </c>
      <c r="B163" s="122"/>
      <c r="C163" s="122"/>
      <c r="D163" s="133" t="s">
        <v>41</v>
      </c>
      <c r="E163" s="124">
        <f>E164+E169+E171+E173+E175</f>
        <v>19783.453382</v>
      </c>
      <c r="F163" s="124">
        <f>F164+F169+F171+F173+F175</f>
        <v>19783.451082</v>
      </c>
      <c r="G163" s="123">
        <v>0</v>
      </c>
      <c r="H163" s="123">
        <v>0</v>
      </c>
      <c r="I163" s="123">
        <v>0</v>
      </c>
    </row>
    <row r="164" ht="21" customHeight="1" spans="1:9">
      <c r="A164" s="122"/>
      <c r="B164" s="122" t="s">
        <v>92</v>
      </c>
      <c r="C164" s="122"/>
      <c r="D164" s="133" t="s">
        <v>274</v>
      </c>
      <c r="E164" s="124">
        <f>SUM(E165:E168)</f>
        <v>931.413382</v>
      </c>
      <c r="F164" s="124">
        <f>SUM(F165:F168)</f>
        <v>931.411082</v>
      </c>
      <c r="G164" s="123">
        <v>0</v>
      </c>
      <c r="H164" s="123">
        <v>0</v>
      </c>
      <c r="I164" s="123">
        <v>0</v>
      </c>
    </row>
    <row r="165" ht="21" customHeight="1" spans="1:9">
      <c r="A165" s="122" t="s">
        <v>275</v>
      </c>
      <c r="B165" s="122" t="s">
        <v>190</v>
      </c>
      <c r="C165" s="122" t="s">
        <v>92</v>
      </c>
      <c r="D165" s="133" t="s">
        <v>276</v>
      </c>
      <c r="E165" s="124">
        <f>347.6923+152.06</f>
        <v>499.7523</v>
      </c>
      <c r="F165" s="124">
        <v>499.75</v>
      </c>
      <c r="G165" s="123">
        <v>0</v>
      </c>
      <c r="H165" s="123">
        <v>0</v>
      </c>
      <c r="I165" s="123">
        <v>0</v>
      </c>
    </row>
    <row r="166" ht="21" customHeight="1" spans="1:9">
      <c r="A166" s="122" t="s">
        <v>275</v>
      </c>
      <c r="B166" s="122" t="s">
        <v>190</v>
      </c>
      <c r="C166" s="122" t="s">
        <v>94</v>
      </c>
      <c r="D166" s="133" t="s">
        <v>277</v>
      </c>
      <c r="E166" s="124">
        <v>17.8</v>
      </c>
      <c r="F166" s="124">
        <v>17.8</v>
      </c>
      <c r="G166" s="123">
        <v>0</v>
      </c>
      <c r="H166" s="123">
        <v>0</v>
      </c>
      <c r="I166" s="123">
        <v>0</v>
      </c>
    </row>
    <row r="167" ht="21" customHeight="1" spans="1:9">
      <c r="A167" s="122" t="s">
        <v>275</v>
      </c>
      <c r="B167" s="122" t="s">
        <v>190</v>
      </c>
      <c r="C167" s="122" t="s">
        <v>102</v>
      </c>
      <c r="D167" s="133" t="s">
        <v>278</v>
      </c>
      <c r="E167" s="124">
        <v>320.8337</v>
      </c>
      <c r="F167" s="124">
        <v>320.8337</v>
      </c>
      <c r="G167" s="123">
        <v>0</v>
      </c>
      <c r="H167" s="123">
        <v>0</v>
      </c>
      <c r="I167" s="123">
        <v>0</v>
      </c>
    </row>
    <row r="168" ht="21" customHeight="1" spans="1:9">
      <c r="A168" s="122" t="s">
        <v>275</v>
      </c>
      <c r="B168" s="122" t="s">
        <v>190</v>
      </c>
      <c r="C168" s="122" t="s">
        <v>150</v>
      </c>
      <c r="D168" s="133" t="s">
        <v>279</v>
      </c>
      <c r="E168" s="124">
        <v>93.027382</v>
      </c>
      <c r="F168" s="124">
        <v>93.027382</v>
      </c>
      <c r="G168" s="123">
        <v>0</v>
      </c>
      <c r="H168" s="123">
        <v>0</v>
      </c>
      <c r="I168" s="123">
        <v>0</v>
      </c>
    </row>
    <row r="169" ht="21" customHeight="1" spans="1:9">
      <c r="A169" s="122"/>
      <c r="B169" s="122" t="s">
        <v>94</v>
      </c>
      <c r="C169" s="122"/>
      <c r="D169" s="133" t="s">
        <v>280</v>
      </c>
      <c r="E169" s="124">
        <v>34.1</v>
      </c>
      <c r="F169" s="124">
        <v>34.1</v>
      </c>
      <c r="G169" s="123">
        <v>0</v>
      </c>
      <c r="H169" s="123">
        <v>0</v>
      </c>
      <c r="I169" s="123">
        <v>0</v>
      </c>
    </row>
    <row r="170" ht="21" customHeight="1" spans="1:9">
      <c r="A170" s="122" t="s">
        <v>275</v>
      </c>
      <c r="B170" s="122" t="s">
        <v>200</v>
      </c>
      <c r="C170" s="122" t="s">
        <v>92</v>
      </c>
      <c r="D170" s="133" t="s">
        <v>281</v>
      </c>
      <c r="E170" s="124">
        <v>34.1</v>
      </c>
      <c r="F170" s="124">
        <v>34.1</v>
      </c>
      <c r="G170" s="123">
        <v>0</v>
      </c>
      <c r="H170" s="123">
        <v>0</v>
      </c>
      <c r="I170" s="123">
        <v>0</v>
      </c>
    </row>
    <row r="171" ht="21" customHeight="1" spans="1:9">
      <c r="A171" s="122"/>
      <c r="B171" s="122" t="s">
        <v>88</v>
      </c>
      <c r="C171" s="122"/>
      <c r="D171" s="133" t="s">
        <v>282</v>
      </c>
      <c r="E171" s="124">
        <f>7406-3920.06</f>
        <v>3485.94</v>
      </c>
      <c r="F171" s="124">
        <f>7406-3920.06</f>
        <v>3485.94</v>
      </c>
      <c r="G171" s="123">
        <v>0</v>
      </c>
      <c r="H171" s="123">
        <v>0</v>
      </c>
      <c r="I171" s="123">
        <v>0</v>
      </c>
    </row>
    <row r="172" ht="21" customHeight="1" spans="1:9">
      <c r="A172" s="122" t="s">
        <v>275</v>
      </c>
      <c r="B172" s="122" t="s">
        <v>91</v>
      </c>
      <c r="C172" s="122" t="s">
        <v>150</v>
      </c>
      <c r="D172" s="133" t="s">
        <v>283</v>
      </c>
      <c r="E172" s="124">
        <f>7406-3920.06</f>
        <v>3485.94</v>
      </c>
      <c r="F172" s="124">
        <f>7406-3920.06</f>
        <v>3485.94</v>
      </c>
      <c r="G172" s="123">
        <v>0</v>
      </c>
      <c r="H172" s="123"/>
      <c r="I172" s="123">
        <v>0</v>
      </c>
    </row>
    <row r="173" ht="21" customHeight="1" spans="1:9">
      <c r="A173" s="122"/>
      <c r="B173" s="122" t="s">
        <v>108</v>
      </c>
      <c r="C173" s="122"/>
      <c r="D173" s="133" t="s">
        <v>284</v>
      </c>
      <c r="E173" s="124">
        <f>SUM(E174)</f>
        <v>11132</v>
      </c>
      <c r="F173" s="124">
        <f>SUM(F174)</f>
        <v>11132</v>
      </c>
      <c r="G173" s="123">
        <v>0</v>
      </c>
      <c r="H173" s="123">
        <v>0</v>
      </c>
      <c r="I173" s="123">
        <v>0</v>
      </c>
    </row>
    <row r="174" ht="21" customHeight="1" spans="1:9">
      <c r="A174" s="122" t="s">
        <v>275</v>
      </c>
      <c r="B174" s="122" t="s">
        <v>110</v>
      </c>
      <c r="C174" s="122" t="s">
        <v>92</v>
      </c>
      <c r="D174" s="133" t="s">
        <v>285</v>
      </c>
      <c r="E174" s="124">
        <v>11132</v>
      </c>
      <c r="F174" s="124">
        <v>11132</v>
      </c>
      <c r="G174" s="123">
        <v>0</v>
      </c>
      <c r="H174" s="123">
        <v>0</v>
      </c>
      <c r="I174" s="123">
        <v>0</v>
      </c>
    </row>
    <row r="175" ht="21" customHeight="1" spans="1:9">
      <c r="A175" s="122"/>
      <c r="B175" s="122" t="s">
        <v>150</v>
      </c>
      <c r="C175" s="122"/>
      <c r="D175" s="133" t="s">
        <v>286</v>
      </c>
      <c r="E175" s="124">
        <v>4200</v>
      </c>
      <c r="F175" s="124">
        <v>4200</v>
      </c>
      <c r="G175" s="123">
        <v>0</v>
      </c>
      <c r="H175" s="123">
        <v>0</v>
      </c>
      <c r="I175" s="123">
        <v>0</v>
      </c>
    </row>
    <row r="176" ht="21" customHeight="1" spans="1:9">
      <c r="A176" s="122" t="s">
        <v>275</v>
      </c>
      <c r="B176" s="122" t="s">
        <v>233</v>
      </c>
      <c r="C176" s="122" t="s">
        <v>150</v>
      </c>
      <c r="D176" s="133" t="s">
        <v>287</v>
      </c>
      <c r="E176" s="124">
        <v>4200</v>
      </c>
      <c r="F176" s="124">
        <v>4200</v>
      </c>
      <c r="G176" s="123">
        <v>0</v>
      </c>
      <c r="H176" s="123">
        <v>0</v>
      </c>
      <c r="I176" s="123">
        <v>0</v>
      </c>
    </row>
    <row r="177" ht="21" customHeight="1" spans="1:9">
      <c r="A177" s="122" t="s">
        <v>288</v>
      </c>
      <c r="B177" s="122"/>
      <c r="C177" s="122"/>
      <c r="D177" s="133" t="s">
        <v>43</v>
      </c>
      <c r="E177" s="124">
        <f>E178+E182+E186</f>
        <v>428.894389</v>
      </c>
      <c r="F177" s="124">
        <f>F178+F182+F186</f>
        <v>428.894389</v>
      </c>
      <c r="G177" s="123">
        <v>0</v>
      </c>
      <c r="H177" s="123">
        <v>0</v>
      </c>
      <c r="I177" s="123">
        <v>0</v>
      </c>
    </row>
    <row r="178" ht="21" customHeight="1" spans="1:9">
      <c r="A178" s="122"/>
      <c r="B178" s="122" t="s">
        <v>92</v>
      </c>
      <c r="C178" s="122"/>
      <c r="D178" s="133" t="s">
        <v>289</v>
      </c>
      <c r="E178" s="124">
        <f>SUM(E179:E181)</f>
        <v>237.314389</v>
      </c>
      <c r="F178" s="124">
        <f>SUM(F179:F181)</f>
        <v>237.314389</v>
      </c>
      <c r="G178" s="123">
        <v>0</v>
      </c>
      <c r="H178" s="123">
        <v>0</v>
      </c>
      <c r="I178" s="123">
        <v>0</v>
      </c>
    </row>
    <row r="179" ht="21" customHeight="1" spans="1:9">
      <c r="A179" s="122" t="s">
        <v>290</v>
      </c>
      <c r="B179" s="122" t="s">
        <v>190</v>
      </c>
      <c r="C179" s="122" t="s">
        <v>102</v>
      </c>
      <c r="D179" s="133" t="s">
        <v>291</v>
      </c>
      <c r="E179" s="124">
        <v>43.921389</v>
      </c>
      <c r="F179" s="124">
        <v>43.921389</v>
      </c>
      <c r="G179" s="123">
        <v>0</v>
      </c>
      <c r="H179" s="123">
        <v>0</v>
      </c>
      <c r="I179" s="123">
        <v>0</v>
      </c>
    </row>
    <row r="180" ht="21" customHeight="1" spans="1:9">
      <c r="A180" s="122" t="s">
        <v>290</v>
      </c>
      <c r="B180" s="122" t="s">
        <v>190</v>
      </c>
      <c r="C180" s="122" t="s">
        <v>98</v>
      </c>
      <c r="D180" s="133" t="s">
        <v>292</v>
      </c>
      <c r="E180" s="124">
        <f>0.36+11.92</f>
        <v>12.28</v>
      </c>
      <c r="F180" s="124">
        <f>0.36+11.92</f>
        <v>12.28</v>
      </c>
      <c r="G180" s="123">
        <v>0</v>
      </c>
      <c r="H180" s="123">
        <v>0</v>
      </c>
      <c r="I180" s="123">
        <v>0</v>
      </c>
    </row>
    <row r="181" ht="21" customHeight="1" spans="1:9">
      <c r="A181" s="122" t="s">
        <v>290</v>
      </c>
      <c r="B181" s="122" t="s">
        <v>190</v>
      </c>
      <c r="C181" s="122" t="s">
        <v>212</v>
      </c>
      <c r="D181" s="133" t="s">
        <v>293</v>
      </c>
      <c r="E181" s="124">
        <v>181.113</v>
      </c>
      <c r="F181" s="124">
        <v>181.113</v>
      </c>
      <c r="G181" s="123">
        <v>0</v>
      </c>
      <c r="H181" s="123">
        <v>0</v>
      </c>
      <c r="I181" s="123">
        <v>0</v>
      </c>
    </row>
    <row r="182" ht="21" customHeight="1" spans="1:9">
      <c r="A182" s="122"/>
      <c r="B182" s="122" t="s">
        <v>88</v>
      </c>
      <c r="C182" s="122"/>
      <c r="D182" s="133" t="s">
        <v>294</v>
      </c>
      <c r="E182" s="124">
        <v>168.5</v>
      </c>
      <c r="F182" s="124">
        <v>168.5</v>
      </c>
      <c r="G182" s="123">
        <v>0</v>
      </c>
      <c r="H182" s="123">
        <v>0</v>
      </c>
      <c r="I182" s="123">
        <v>0</v>
      </c>
    </row>
    <row r="183" ht="21" customHeight="1" spans="1:9">
      <c r="A183" s="122" t="s">
        <v>290</v>
      </c>
      <c r="B183" s="122" t="s">
        <v>91</v>
      </c>
      <c r="C183" s="122" t="s">
        <v>94</v>
      </c>
      <c r="D183" s="133" t="s">
        <v>295</v>
      </c>
      <c r="E183" s="124">
        <v>98.5</v>
      </c>
      <c r="F183" s="124">
        <v>98.5</v>
      </c>
      <c r="G183" s="123">
        <v>0</v>
      </c>
      <c r="H183" s="123">
        <v>0</v>
      </c>
      <c r="I183" s="123">
        <v>0</v>
      </c>
    </row>
    <row r="184" ht="21" customHeight="1" spans="1:9">
      <c r="A184" s="122" t="s">
        <v>290</v>
      </c>
      <c r="B184" s="122" t="s">
        <v>91</v>
      </c>
      <c r="C184" s="122" t="s">
        <v>212</v>
      </c>
      <c r="D184" s="133" t="s">
        <v>296</v>
      </c>
      <c r="E184" s="124">
        <v>40</v>
      </c>
      <c r="F184" s="124">
        <v>40</v>
      </c>
      <c r="G184" s="123">
        <v>0</v>
      </c>
      <c r="H184" s="123">
        <v>0</v>
      </c>
      <c r="I184" s="123">
        <v>0</v>
      </c>
    </row>
    <row r="185" ht="21" customHeight="1" spans="1:9">
      <c r="A185" s="122" t="s">
        <v>290</v>
      </c>
      <c r="B185" s="122" t="s">
        <v>91</v>
      </c>
      <c r="C185" s="122" t="s">
        <v>297</v>
      </c>
      <c r="D185" s="133" t="s">
        <v>298</v>
      </c>
      <c r="E185" s="124">
        <v>30</v>
      </c>
      <c r="F185" s="124">
        <v>30</v>
      </c>
      <c r="G185" s="123">
        <v>0</v>
      </c>
      <c r="H185" s="123">
        <v>0</v>
      </c>
      <c r="I185" s="123">
        <v>0</v>
      </c>
    </row>
    <row r="186" ht="21" customHeight="1" spans="1:9">
      <c r="A186" s="122"/>
      <c r="B186" s="122" t="s">
        <v>98</v>
      </c>
      <c r="C186" s="122"/>
      <c r="D186" s="133" t="s">
        <v>299</v>
      </c>
      <c r="E186" s="124">
        <f>SUM(E187)</f>
        <v>23.08</v>
      </c>
      <c r="F186" s="124">
        <f>SUM(F187)</f>
        <v>23.08</v>
      </c>
      <c r="G186" s="123">
        <v>0</v>
      </c>
      <c r="H186" s="123">
        <v>0</v>
      </c>
      <c r="I186" s="123">
        <v>0</v>
      </c>
    </row>
    <row r="187" ht="21" customHeight="1" spans="1:9">
      <c r="A187" s="122" t="s">
        <v>290</v>
      </c>
      <c r="B187" s="122" t="s">
        <v>119</v>
      </c>
      <c r="C187" s="122" t="s">
        <v>88</v>
      </c>
      <c r="D187" s="133" t="s">
        <v>300</v>
      </c>
      <c r="E187" s="124">
        <v>23.08</v>
      </c>
      <c r="F187" s="124">
        <v>23.08</v>
      </c>
      <c r="G187" s="123">
        <v>0</v>
      </c>
      <c r="H187" s="123">
        <v>0</v>
      </c>
      <c r="I187" s="123">
        <v>0</v>
      </c>
    </row>
    <row r="188" ht="21" customHeight="1" spans="1:9">
      <c r="A188" s="122" t="s">
        <v>301</v>
      </c>
      <c r="B188" s="122"/>
      <c r="C188" s="122"/>
      <c r="D188" s="133" t="s">
        <v>45</v>
      </c>
      <c r="E188" s="124">
        <v>29.7719</v>
      </c>
      <c r="F188" s="124">
        <v>29.7719</v>
      </c>
      <c r="G188" s="123">
        <v>0</v>
      </c>
      <c r="H188" s="123">
        <v>0</v>
      </c>
      <c r="I188" s="123">
        <v>0</v>
      </c>
    </row>
    <row r="189" ht="21" customHeight="1" spans="1:9">
      <c r="A189" s="122"/>
      <c r="B189" s="122" t="s">
        <v>92</v>
      </c>
      <c r="C189" s="122"/>
      <c r="D189" s="133" t="s">
        <v>302</v>
      </c>
      <c r="E189" s="124">
        <v>29.7719</v>
      </c>
      <c r="F189" s="124">
        <v>29.7719</v>
      </c>
      <c r="G189" s="123">
        <v>0</v>
      </c>
      <c r="H189" s="123">
        <v>0</v>
      </c>
      <c r="I189" s="123">
        <v>0</v>
      </c>
    </row>
    <row r="190" ht="21" customHeight="1" spans="1:9">
      <c r="A190" s="122" t="s">
        <v>303</v>
      </c>
      <c r="B190" s="122" t="s">
        <v>190</v>
      </c>
      <c r="C190" s="122" t="s">
        <v>94</v>
      </c>
      <c r="D190" s="133" t="s">
        <v>304</v>
      </c>
      <c r="E190" s="124">
        <v>6.2</v>
      </c>
      <c r="F190" s="124">
        <v>6.2</v>
      </c>
      <c r="G190" s="123">
        <v>0</v>
      </c>
      <c r="H190" s="123">
        <v>0</v>
      </c>
      <c r="I190" s="123">
        <v>0</v>
      </c>
    </row>
    <row r="191" ht="21" customHeight="1" spans="1:9">
      <c r="A191" s="122" t="s">
        <v>303</v>
      </c>
      <c r="B191" s="122" t="s">
        <v>190</v>
      </c>
      <c r="C191" s="122" t="s">
        <v>192</v>
      </c>
      <c r="D191" s="133" t="s">
        <v>305</v>
      </c>
      <c r="E191" s="124">
        <v>23.5719</v>
      </c>
      <c r="F191" s="124">
        <v>23.5719</v>
      </c>
      <c r="G191" s="123">
        <v>0</v>
      </c>
      <c r="H191" s="123">
        <v>0</v>
      </c>
      <c r="I191" s="123">
        <v>0</v>
      </c>
    </row>
    <row r="192" ht="21" customHeight="1" spans="1:9">
      <c r="A192" s="122" t="s">
        <v>306</v>
      </c>
      <c r="B192" s="122"/>
      <c r="C192" s="122"/>
      <c r="D192" s="133" t="s">
        <v>47</v>
      </c>
      <c r="E192" s="124">
        <f>E193</f>
        <v>737.1799</v>
      </c>
      <c r="F192" s="124">
        <f>F193</f>
        <v>737.1799</v>
      </c>
      <c r="G192" s="123">
        <v>0</v>
      </c>
      <c r="H192" s="123">
        <v>0</v>
      </c>
      <c r="I192" s="123">
        <v>0</v>
      </c>
    </row>
    <row r="193" ht="21" customHeight="1" spans="1:9">
      <c r="A193" s="122"/>
      <c r="B193" s="122" t="s">
        <v>96</v>
      </c>
      <c r="C193" s="122"/>
      <c r="D193" s="133" t="s">
        <v>307</v>
      </c>
      <c r="E193" s="124">
        <f>SUM(E194:E198)</f>
        <v>737.1799</v>
      </c>
      <c r="F193" s="124">
        <f>SUM(F194:F198)</f>
        <v>737.1799</v>
      </c>
      <c r="G193" s="123">
        <v>0</v>
      </c>
      <c r="H193" s="123">
        <v>0</v>
      </c>
      <c r="I193" s="123">
        <v>0</v>
      </c>
    </row>
    <row r="194" ht="21" customHeight="1" spans="1:9">
      <c r="A194" s="122" t="s">
        <v>308</v>
      </c>
      <c r="B194" s="122" t="s">
        <v>114</v>
      </c>
      <c r="C194" s="122" t="s">
        <v>92</v>
      </c>
      <c r="D194" s="133" t="s">
        <v>309</v>
      </c>
      <c r="E194" s="124">
        <v>39</v>
      </c>
      <c r="F194" s="124">
        <v>39</v>
      </c>
      <c r="G194" s="123">
        <v>0</v>
      </c>
      <c r="H194" s="123">
        <v>0</v>
      </c>
      <c r="I194" s="123">
        <v>0</v>
      </c>
    </row>
    <row r="195" ht="21" customHeight="1" spans="1:9">
      <c r="A195" s="122" t="s">
        <v>308</v>
      </c>
      <c r="B195" s="122" t="s">
        <v>114</v>
      </c>
      <c r="C195" s="122" t="s">
        <v>94</v>
      </c>
      <c r="D195" s="133" t="s">
        <v>310</v>
      </c>
      <c r="E195" s="124">
        <v>326</v>
      </c>
      <c r="F195" s="124">
        <v>326</v>
      </c>
      <c r="G195" s="123">
        <v>0</v>
      </c>
      <c r="H195" s="123">
        <v>0</v>
      </c>
      <c r="I195" s="123">
        <v>0</v>
      </c>
    </row>
    <row r="196" ht="21" customHeight="1" spans="1:9">
      <c r="A196" s="122" t="s">
        <v>308</v>
      </c>
      <c r="B196" s="122" t="s">
        <v>114</v>
      </c>
      <c r="C196" s="122" t="s">
        <v>108</v>
      </c>
      <c r="D196" s="133" t="s">
        <v>311</v>
      </c>
      <c r="E196" s="124">
        <v>250</v>
      </c>
      <c r="F196" s="124">
        <v>250</v>
      </c>
      <c r="G196" s="123">
        <v>0</v>
      </c>
      <c r="H196" s="123">
        <v>0</v>
      </c>
      <c r="I196" s="123">
        <v>0</v>
      </c>
    </row>
    <row r="197" ht="21" customHeight="1" spans="1:9">
      <c r="A197" s="122" t="s">
        <v>308</v>
      </c>
      <c r="B197" s="122" t="s">
        <v>114</v>
      </c>
      <c r="C197" s="122" t="s">
        <v>96</v>
      </c>
      <c r="D197" s="133" t="s">
        <v>312</v>
      </c>
      <c r="E197" s="124">
        <v>1</v>
      </c>
      <c r="F197" s="124">
        <v>1</v>
      </c>
      <c r="G197" s="123">
        <v>0</v>
      </c>
      <c r="H197" s="123">
        <v>0</v>
      </c>
      <c r="I197" s="123">
        <v>0</v>
      </c>
    </row>
    <row r="198" ht="21" customHeight="1" spans="1:9">
      <c r="A198" s="122" t="s">
        <v>308</v>
      </c>
      <c r="B198" s="122" t="s">
        <v>114</v>
      </c>
      <c r="C198" s="122" t="s">
        <v>150</v>
      </c>
      <c r="D198" s="133" t="s">
        <v>313</v>
      </c>
      <c r="E198" s="124">
        <v>121.1799</v>
      </c>
      <c r="F198" s="124">
        <v>121.1799</v>
      </c>
      <c r="G198" s="123">
        <v>0</v>
      </c>
      <c r="H198" s="123">
        <v>0</v>
      </c>
      <c r="I198" s="123">
        <v>0</v>
      </c>
    </row>
    <row r="199" ht="21" customHeight="1" spans="1:9">
      <c r="A199" s="122" t="s">
        <v>314</v>
      </c>
      <c r="B199" s="122"/>
      <c r="C199" s="122"/>
      <c r="D199" s="133" t="s">
        <v>49</v>
      </c>
      <c r="E199" s="124">
        <v>72.4</v>
      </c>
      <c r="F199" s="124">
        <v>72.4</v>
      </c>
      <c r="G199" s="123">
        <v>0</v>
      </c>
      <c r="H199" s="123">
        <v>0</v>
      </c>
      <c r="I199" s="123">
        <v>0</v>
      </c>
    </row>
    <row r="200" ht="21" customHeight="1" spans="1:9">
      <c r="A200" s="122"/>
      <c r="B200" s="122" t="s">
        <v>108</v>
      </c>
      <c r="C200" s="122"/>
      <c r="D200" s="133" t="s">
        <v>315</v>
      </c>
      <c r="E200" s="124">
        <v>72.4</v>
      </c>
      <c r="F200" s="124">
        <v>72.4</v>
      </c>
      <c r="G200" s="123">
        <v>0</v>
      </c>
      <c r="H200" s="123">
        <v>0</v>
      </c>
      <c r="I200" s="123">
        <v>0</v>
      </c>
    </row>
    <row r="201" ht="21" customHeight="1" spans="1:9">
      <c r="A201" s="122" t="s">
        <v>316</v>
      </c>
      <c r="B201" s="122" t="s">
        <v>110</v>
      </c>
      <c r="C201" s="122" t="s">
        <v>102</v>
      </c>
      <c r="D201" s="133" t="s">
        <v>317</v>
      </c>
      <c r="E201" s="124">
        <v>72.4</v>
      </c>
      <c r="F201" s="124">
        <v>72.4</v>
      </c>
      <c r="G201" s="123">
        <v>0</v>
      </c>
      <c r="H201" s="123">
        <v>0</v>
      </c>
      <c r="I201" s="123">
        <v>0</v>
      </c>
    </row>
    <row r="202" ht="21" customHeight="1" spans="1:9">
      <c r="A202" s="122" t="s">
        <v>318</v>
      </c>
      <c r="B202" s="122"/>
      <c r="C202" s="122"/>
      <c r="D202" s="133" t="s">
        <v>55</v>
      </c>
      <c r="E202" s="124">
        <f>E203+E208</f>
        <v>1342.3166</v>
      </c>
      <c r="F202" s="124">
        <f>F203+F208</f>
        <v>1342.3166</v>
      </c>
      <c r="G202" s="123">
        <v>0</v>
      </c>
      <c r="H202" s="123">
        <v>0</v>
      </c>
      <c r="I202" s="123">
        <v>0</v>
      </c>
    </row>
    <row r="203" ht="21" customHeight="1" spans="1:9">
      <c r="A203" s="122"/>
      <c r="B203" s="122" t="s">
        <v>92</v>
      </c>
      <c r="C203" s="122"/>
      <c r="D203" s="133" t="s">
        <v>319</v>
      </c>
      <c r="E203" s="124">
        <f>SUM(E204:E207)</f>
        <v>496.07</v>
      </c>
      <c r="F203" s="124">
        <f>SUM(F204:F207)</f>
        <v>496.07</v>
      </c>
      <c r="G203" s="123">
        <v>0</v>
      </c>
      <c r="H203" s="123">
        <v>0</v>
      </c>
      <c r="I203" s="123">
        <v>0</v>
      </c>
    </row>
    <row r="204" ht="21" customHeight="1" spans="1:9">
      <c r="A204" s="122" t="s">
        <v>320</v>
      </c>
      <c r="B204" s="122" t="s">
        <v>190</v>
      </c>
      <c r="C204" s="122" t="s">
        <v>94</v>
      </c>
      <c r="D204" s="133" t="s">
        <v>321</v>
      </c>
      <c r="E204" s="124">
        <v>59.97</v>
      </c>
      <c r="F204" s="124">
        <v>59.97</v>
      </c>
      <c r="G204" s="123">
        <v>0</v>
      </c>
      <c r="H204" s="123">
        <v>0</v>
      </c>
      <c r="I204" s="123">
        <v>0</v>
      </c>
    </row>
    <row r="205" ht="21" customHeight="1" spans="1:9">
      <c r="A205" s="122" t="s">
        <v>320</v>
      </c>
      <c r="B205" s="122" t="s">
        <v>190</v>
      </c>
      <c r="C205" s="122" t="s">
        <v>102</v>
      </c>
      <c r="D205" s="133" t="s">
        <v>322</v>
      </c>
      <c r="E205" s="124">
        <v>87</v>
      </c>
      <c r="F205" s="124">
        <v>87</v>
      </c>
      <c r="G205" s="123">
        <v>0</v>
      </c>
      <c r="H205" s="123">
        <v>0</v>
      </c>
      <c r="I205" s="123">
        <v>0</v>
      </c>
    </row>
    <row r="206" ht="21" customHeight="1" spans="1:9">
      <c r="A206" s="122" t="s">
        <v>320</v>
      </c>
      <c r="B206" s="122" t="s">
        <v>190</v>
      </c>
      <c r="C206" s="122" t="s">
        <v>108</v>
      </c>
      <c r="D206" s="133" t="s">
        <v>323</v>
      </c>
      <c r="E206" s="124">
        <v>249</v>
      </c>
      <c r="F206" s="124">
        <v>249</v>
      </c>
      <c r="G206" s="123">
        <v>0</v>
      </c>
      <c r="H206" s="123">
        <v>0</v>
      </c>
      <c r="I206" s="123">
        <v>0</v>
      </c>
    </row>
    <row r="207" ht="21" customHeight="1" spans="1:9">
      <c r="A207" s="122" t="s">
        <v>320</v>
      </c>
      <c r="B207" s="122" t="s">
        <v>190</v>
      </c>
      <c r="C207" s="122" t="s">
        <v>96</v>
      </c>
      <c r="D207" s="133" t="s">
        <v>324</v>
      </c>
      <c r="E207" s="124">
        <v>100.1</v>
      </c>
      <c r="F207" s="124">
        <v>100.1</v>
      </c>
      <c r="G207" s="123">
        <v>0</v>
      </c>
      <c r="H207" s="123">
        <v>0</v>
      </c>
      <c r="I207" s="123">
        <v>0</v>
      </c>
    </row>
    <row r="208" ht="21" customHeight="1" spans="1:9">
      <c r="A208" s="122"/>
      <c r="B208" s="122" t="s">
        <v>94</v>
      </c>
      <c r="C208" s="122"/>
      <c r="D208" s="133" t="s">
        <v>325</v>
      </c>
      <c r="E208" s="124">
        <f>SUM(E209:E211)</f>
        <v>846.2466</v>
      </c>
      <c r="F208" s="124">
        <f>SUM(F209:F211)</f>
        <v>846.2466</v>
      </c>
      <c r="G208" s="123">
        <v>0</v>
      </c>
      <c r="H208" s="123">
        <v>0</v>
      </c>
      <c r="I208" s="123">
        <v>0</v>
      </c>
    </row>
    <row r="209" ht="21" customHeight="1" spans="1:9">
      <c r="A209" s="122" t="s">
        <v>320</v>
      </c>
      <c r="B209" s="122" t="s">
        <v>200</v>
      </c>
      <c r="C209" s="122" t="s">
        <v>94</v>
      </c>
      <c r="D209" s="133" t="s">
        <v>326</v>
      </c>
      <c r="E209" s="124">
        <v>232.87</v>
      </c>
      <c r="F209" s="124">
        <v>232.87</v>
      </c>
      <c r="G209" s="123">
        <v>0</v>
      </c>
      <c r="H209" s="123">
        <v>0</v>
      </c>
      <c r="I209" s="123">
        <v>0</v>
      </c>
    </row>
    <row r="210" ht="21" customHeight="1" spans="1:9">
      <c r="A210" s="122" t="s">
        <v>320</v>
      </c>
      <c r="B210" s="122" t="s">
        <v>200</v>
      </c>
      <c r="C210" s="122" t="s">
        <v>108</v>
      </c>
      <c r="D210" s="133" t="s">
        <v>327</v>
      </c>
      <c r="E210" s="124">
        <v>5.7</v>
      </c>
      <c r="F210" s="124">
        <v>5.7</v>
      </c>
      <c r="G210" s="123">
        <v>0</v>
      </c>
      <c r="H210" s="123">
        <v>0</v>
      </c>
      <c r="I210" s="123">
        <v>0</v>
      </c>
    </row>
    <row r="211" ht="21" customHeight="1" spans="1:9">
      <c r="A211" s="122" t="s">
        <v>320</v>
      </c>
      <c r="B211" s="122" t="s">
        <v>200</v>
      </c>
      <c r="C211" s="122" t="s">
        <v>100</v>
      </c>
      <c r="D211" s="133" t="s">
        <v>328</v>
      </c>
      <c r="E211" s="124">
        <v>607.6766</v>
      </c>
      <c r="F211" s="124">
        <v>607.6766</v>
      </c>
      <c r="G211" s="123">
        <v>0</v>
      </c>
      <c r="H211" s="123">
        <v>0</v>
      </c>
      <c r="I211" s="123">
        <v>0</v>
      </c>
    </row>
    <row r="212" ht="21" customHeight="1" spans="1:9">
      <c r="A212" s="122" t="s">
        <v>329</v>
      </c>
      <c r="B212" s="122"/>
      <c r="C212" s="122"/>
      <c r="D212" s="133" t="s">
        <v>57</v>
      </c>
      <c r="E212" s="124">
        <f>E213+E215</f>
        <v>353.1</v>
      </c>
      <c r="F212" s="124">
        <f>F213+F215</f>
        <v>353.1</v>
      </c>
      <c r="G212" s="123">
        <v>0</v>
      </c>
      <c r="H212" s="123">
        <v>0</v>
      </c>
      <c r="I212" s="123">
        <v>0</v>
      </c>
    </row>
    <row r="213" ht="21" customHeight="1" spans="1:9">
      <c r="A213" s="122"/>
      <c r="B213" s="122" t="s">
        <v>92</v>
      </c>
      <c r="C213" s="122"/>
      <c r="D213" s="133" t="s">
        <v>330</v>
      </c>
      <c r="E213" s="124">
        <v>1</v>
      </c>
      <c r="F213" s="124">
        <v>1</v>
      </c>
      <c r="G213" s="123">
        <v>0</v>
      </c>
      <c r="H213" s="123">
        <v>0</v>
      </c>
      <c r="I213" s="123">
        <v>0</v>
      </c>
    </row>
    <row r="214" ht="21" customHeight="1" spans="1:9">
      <c r="A214" s="122" t="s">
        <v>331</v>
      </c>
      <c r="B214" s="122" t="s">
        <v>190</v>
      </c>
      <c r="C214" s="122" t="s">
        <v>88</v>
      </c>
      <c r="D214" s="133" t="s">
        <v>332</v>
      </c>
      <c r="E214" s="124">
        <v>1</v>
      </c>
      <c r="F214" s="124">
        <v>1</v>
      </c>
      <c r="G214" s="123">
        <v>0</v>
      </c>
      <c r="H214" s="123">
        <v>0</v>
      </c>
      <c r="I214" s="123">
        <v>0</v>
      </c>
    </row>
    <row r="215" ht="21" customHeight="1" spans="1:9">
      <c r="A215" s="122"/>
      <c r="B215" s="122" t="s">
        <v>94</v>
      </c>
      <c r="C215" s="122"/>
      <c r="D215" s="133" t="s">
        <v>333</v>
      </c>
      <c r="E215" s="124">
        <f>SUM(E216)</f>
        <v>352.1</v>
      </c>
      <c r="F215" s="124">
        <f>SUM(F216)</f>
        <v>352.1</v>
      </c>
      <c r="G215" s="123">
        <v>0</v>
      </c>
      <c r="H215" s="123">
        <v>0</v>
      </c>
      <c r="I215" s="123">
        <v>0</v>
      </c>
    </row>
    <row r="216" ht="21" customHeight="1" spans="1:9">
      <c r="A216" s="122" t="s">
        <v>331</v>
      </c>
      <c r="B216" s="122" t="s">
        <v>200</v>
      </c>
      <c r="C216" s="122" t="s">
        <v>92</v>
      </c>
      <c r="D216" s="133" t="s">
        <v>334</v>
      </c>
      <c r="E216" s="124">
        <v>352.1</v>
      </c>
      <c r="F216" s="124">
        <v>352.1</v>
      </c>
      <c r="G216" s="123">
        <v>0</v>
      </c>
      <c r="H216" s="123">
        <v>0</v>
      </c>
      <c r="I216" s="123">
        <v>0</v>
      </c>
    </row>
    <row r="217" ht="21" customHeight="1" spans="1:9">
      <c r="A217" s="122" t="s">
        <v>335</v>
      </c>
      <c r="B217" s="122"/>
      <c r="C217" s="122"/>
      <c r="D217" s="133" t="s">
        <v>65</v>
      </c>
      <c r="E217" s="124">
        <f>E218</f>
        <v>815.48</v>
      </c>
      <c r="F217" s="124">
        <f>F218</f>
        <v>815.48</v>
      </c>
      <c r="G217" s="123">
        <v>0</v>
      </c>
      <c r="H217" s="123">
        <v>0</v>
      </c>
      <c r="I217" s="123">
        <v>0</v>
      </c>
    </row>
    <row r="218" ht="21" customHeight="1" spans="1:9">
      <c r="A218" s="122"/>
      <c r="B218" s="122" t="s">
        <v>150</v>
      </c>
      <c r="C218" s="122"/>
      <c r="D218" s="133" t="s">
        <v>336</v>
      </c>
      <c r="E218" s="124">
        <f>E219</f>
        <v>815.48</v>
      </c>
      <c r="F218" s="124">
        <f>F219</f>
        <v>815.48</v>
      </c>
      <c r="G218" s="123">
        <v>0</v>
      </c>
      <c r="H218" s="123">
        <v>0</v>
      </c>
      <c r="I218" s="123">
        <v>0</v>
      </c>
    </row>
    <row r="219" ht="21" customHeight="1" spans="1:9">
      <c r="A219" s="122" t="s">
        <v>337</v>
      </c>
      <c r="B219" s="122" t="s">
        <v>233</v>
      </c>
      <c r="C219" s="122" t="s">
        <v>92</v>
      </c>
      <c r="D219" s="133" t="s">
        <v>338</v>
      </c>
      <c r="E219" s="124">
        <v>815.48</v>
      </c>
      <c r="F219" s="124">
        <v>815.48</v>
      </c>
      <c r="G219" s="123">
        <v>0</v>
      </c>
      <c r="H219" s="123">
        <v>0</v>
      </c>
      <c r="I219" s="123">
        <v>0</v>
      </c>
    </row>
  </sheetData>
  <sheetProtection formatCells="0" formatColumns="0" formatRows="0"/>
  <mergeCells count="11">
    <mergeCell ref="A1:I1"/>
    <mergeCell ref="A7:A8"/>
    <mergeCell ref="B7:B8"/>
    <mergeCell ref="C7:C8"/>
    <mergeCell ref="D4:D8"/>
    <mergeCell ref="E4:E8"/>
    <mergeCell ref="F4:F8"/>
    <mergeCell ref="G4:G8"/>
    <mergeCell ref="H4:H8"/>
    <mergeCell ref="I4:I8"/>
    <mergeCell ref="A4:C6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9"/>
  <sheetViews>
    <sheetView showGridLines="0" showZeros="0" topLeftCell="A62" workbookViewId="0">
      <selection activeCell="D91" sqref="D91"/>
    </sheetView>
  </sheetViews>
  <sheetFormatPr defaultColWidth="9" defaultRowHeight="14.25"/>
  <cols>
    <col min="1" max="3" width="6.25" style="64" customWidth="1"/>
    <col min="4" max="4" width="44.5" style="64" customWidth="1"/>
    <col min="5" max="5" width="15.125" style="64" customWidth="1"/>
    <col min="6" max="7" width="15.375" style="64" customWidth="1"/>
    <col min="8" max="8" width="13.5" style="64" customWidth="1"/>
    <col min="9" max="9" width="13.75" style="64" customWidth="1"/>
    <col min="10" max="10" width="14.125" style="64" customWidth="1"/>
    <col min="11" max="11" width="13.125" style="64" customWidth="1"/>
    <col min="12" max="12" width="11.75" style="64" customWidth="1"/>
    <col min="13" max="13" width="13.375" style="64" customWidth="1"/>
    <col min="14" max="14" width="9.375" style="64" customWidth="1"/>
    <col min="15" max="15" width="9.5" style="64" customWidth="1"/>
    <col min="16" max="16" width="10.5" style="64" customWidth="1"/>
    <col min="17" max="17" width="9.125" style="64" customWidth="1"/>
    <col min="18" max="18" width="9" style="64"/>
    <col min="19" max="20" width="9.5" style="64" customWidth="1"/>
    <col min="21" max="16384" width="9" style="64"/>
  </cols>
  <sheetData>
    <row r="1" ht="22.5" customHeight="1" spans="1:13">
      <c r="A1" s="77" t="s">
        <v>339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customHeight="1" spans="1:13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88" t="s">
        <v>340</v>
      </c>
    </row>
    <row r="3" customHeight="1" spans="1:13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88" t="s">
        <v>4</v>
      </c>
    </row>
    <row r="4" ht="6.75" customHeight="1" spans="1:13">
      <c r="A4" s="93" t="s">
        <v>76</v>
      </c>
      <c r="B4" s="94"/>
      <c r="C4" s="95"/>
      <c r="D4" s="82" t="s">
        <v>341</v>
      </c>
      <c r="E4" s="82" t="s">
        <v>342</v>
      </c>
      <c r="F4" s="82" t="s">
        <v>343</v>
      </c>
      <c r="G4" s="82" t="s">
        <v>344</v>
      </c>
      <c r="H4" s="82" t="s">
        <v>345</v>
      </c>
      <c r="I4" s="82" t="s">
        <v>346</v>
      </c>
      <c r="J4" s="82" t="s">
        <v>347</v>
      </c>
      <c r="K4" s="82" t="s">
        <v>348</v>
      </c>
      <c r="L4" s="82" t="s">
        <v>349</v>
      </c>
      <c r="M4" s="82" t="s">
        <v>65</v>
      </c>
    </row>
    <row r="5" ht="13.5" customHeight="1" spans="1:13">
      <c r="A5" s="119"/>
      <c r="B5" s="120"/>
      <c r="C5" s="121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hidden="1" spans="1:13">
      <c r="A6" s="96"/>
      <c r="B6" s="97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customHeight="1" spans="1:13">
      <c r="A7" s="82" t="s">
        <v>83</v>
      </c>
      <c r="B7" s="82" t="s">
        <v>84</v>
      </c>
      <c r="C7" s="82" t="s">
        <v>85</v>
      </c>
      <c r="D7" s="99"/>
      <c r="E7" s="99"/>
      <c r="F7" s="99"/>
      <c r="G7" s="99"/>
      <c r="H7" s="99"/>
      <c r="I7" s="99"/>
      <c r="J7" s="99"/>
      <c r="K7" s="99"/>
      <c r="L7" s="99"/>
      <c r="M7" s="99"/>
    </row>
    <row r="8" customHeight="1" spans="1:13">
      <c r="A8" s="85"/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</row>
    <row r="9" ht="18.75" customHeight="1" spans="1:20">
      <c r="A9" s="122"/>
      <c r="B9" s="122"/>
      <c r="C9" s="122"/>
      <c r="D9" s="123" t="s">
        <v>86</v>
      </c>
      <c r="E9" s="124">
        <f>E10+E71+E76+E90+E100+E127+E150+E163+E177+E188+E192+E199+E202+E212+E217+E93</f>
        <v>41976.167223</v>
      </c>
      <c r="F9" s="124">
        <f t="shared" ref="F9:K9" si="0">F10+F71+F76+F90+F100+F127+F150+F163+F177+F188+F192+F199+F202+F212+F217+F93</f>
        <v>5285.86334</v>
      </c>
      <c r="G9" s="124">
        <f t="shared" si="0"/>
        <v>28161.7855</v>
      </c>
      <c r="H9" s="124">
        <f t="shared" si="0"/>
        <v>758.5965</v>
      </c>
      <c r="I9" s="124">
        <f t="shared" si="0"/>
        <v>0</v>
      </c>
      <c r="J9" s="124">
        <f t="shared" si="0"/>
        <v>3519.9236</v>
      </c>
      <c r="K9" s="124">
        <f t="shared" si="0"/>
        <v>4250</v>
      </c>
      <c r="L9" s="123">
        <v>0</v>
      </c>
      <c r="M9" s="123">
        <v>0</v>
      </c>
      <c r="N9" s="126"/>
      <c r="O9" s="127"/>
      <c r="P9" s="127"/>
      <c r="Q9" s="127"/>
      <c r="R9" s="128"/>
      <c r="S9" s="128"/>
      <c r="T9" s="128"/>
    </row>
    <row r="10" ht="18.75" customHeight="1" spans="1:20">
      <c r="A10" s="122" t="s">
        <v>87</v>
      </c>
      <c r="B10" s="122"/>
      <c r="C10" s="122"/>
      <c r="D10" s="123"/>
      <c r="E10" s="124">
        <f>E11+E17+E21+E23+E27+E31+E36+E41+E49+E51+E53+E55+E59+E63+E67</f>
        <v>15652.279601</v>
      </c>
      <c r="F10" s="124">
        <f t="shared" ref="F10:M10" si="1">F11+F17+F21+F23+F27+F31+F36+F41+F49+F51+F53+F55+F59+F63+F67</f>
        <v>1777.8632</v>
      </c>
      <c r="G10" s="124">
        <f t="shared" si="1"/>
        <v>10767.34</v>
      </c>
      <c r="H10" s="124">
        <f t="shared" si="1"/>
        <v>512.4885</v>
      </c>
      <c r="I10" s="124">
        <f t="shared" si="1"/>
        <v>0</v>
      </c>
      <c r="J10" s="124">
        <f t="shared" si="1"/>
        <v>2544.588</v>
      </c>
      <c r="K10" s="124">
        <f t="shared" si="1"/>
        <v>50</v>
      </c>
      <c r="L10" s="124">
        <f t="shared" si="1"/>
        <v>0</v>
      </c>
      <c r="M10" s="124">
        <f t="shared" si="1"/>
        <v>0</v>
      </c>
      <c r="N10" s="126"/>
      <c r="O10" s="127"/>
      <c r="P10" s="127"/>
      <c r="Q10" s="127"/>
      <c r="R10" s="128"/>
      <c r="S10" s="128"/>
      <c r="T10" s="128"/>
    </row>
    <row r="11" ht="18.75" customHeight="1" spans="1:20">
      <c r="A11" s="122"/>
      <c r="B11" s="122" t="s">
        <v>88</v>
      </c>
      <c r="C11" s="122"/>
      <c r="D11" s="123"/>
      <c r="E11" s="124">
        <f>SUM(E12:E16)</f>
        <v>9693.27</v>
      </c>
      <c r="F11" s="104">
        <f>SUM(F12:F16)</f>
        <v>417.2597</v>
      </c>
      <c r="G11" s="104">
        <f t="shared" ref="G11:M11" si="2">SUM(G12:G16)</f>
        <v>7026.719</v>
      </c>
      <c r="H11" s="104">
        <f t="shared" si="2"/>
        <v>104.376</v>
      </c>
      <c r="I11" s="104">
        <f t="shared" si="2"/>
        <v>0</v>
      </c>
      <c r="J11" s="104">
        <f t="shared" si="2"/>
        <v>2144.916</v>
      </c>
      <c r="K11" s="104">
        <f t="shared" si="2"/>
        <v>0</v>
      </c>
      <c r="L11" s="104">
        <f t="shared" si="2"/>
        <v>0</v>
      </c>
      <c r="M11" s="104">
        <f t="shared" si="2"/>
        <v>0</v>
      </c>
      <c r="N11" s="126"/>
      <c r="O11" s="127"/>
      <c r="P11" s="127"/>
      <c r="Q11" s="127"/>
      <c r="R11" s="128"/>
      <c r="S11" s="128"/>
      <c r="T11" s="128"/>
    </row>
    <row r="12" ht="18.75" customHeight="1" spans="1:20">
      <c r="A12" s="122" t="s">
        <v>90</v>
      </c>
      <c r="B12" s="122" t="s">
        <v>91</v>
      </c>
      <c r="C12" s="122" t="s">
        <v>92</v>
      </c>
      <c r="D12" s="123" t="s">
        <v>350</v>
      </c>
      <c r="E12" s="124">
        <v>341.44</v>
      </c>
      <c r="F12" s="104">
        <v>156.439</v>
      </c>
      <c r="G12" s="104">
        <v>183.421</v>
      </c>
      <c r="H12" s="104">
        <v>1.576</v>
      </c>
      <c r="I12" s="104"/>
      <c r="J12" s="104">
        <v>0</v>
      </c>
      <c r="K12" s="104">
        <v>0</v>
      </c>
      <c r="L12" s="123">
        <v>0</v>
      </c>
      <c r="M12" s="123">
        <v>0</v>
      </c>
      <c r="N12" s="126"/>
      <c r="O12" s="127"/>
      <c r="P12" s="127"/>
      <c r="Q12" s="127"/>
      <c r="R12" s="128"/>
      <c r="S12" s="128"/>
      <c r="T12" s="128"/>
    </row>
    <row r="13" ht="18.75" customHeight="1" spans="1:20">
      <c r="A13" s="122" t="s">
        <v>90</v>
      </c>
      <c r="B13" s="122" t="s">
        <v>91</v>
      </c>
      <c r="C13" s="122" t="s">
        <v>94</v>
      </c>
      <c r="D13" s="123" t="s">
        <v>351</v>
      </c>
      <c r="E13" s="125">
        <f>7489.32-2300.67</f>
        <v>5188.65</v>
      </c>
      <c r="F13" s="104">
        <v>0</v>
      </c>
      <c r="G13" s="104">
        <v>5139.15</v>
      </c>
      <c r="H13" s="104">
        <v>0</v>
      </c>
      <c r="I13" s="104"/>
      <c r="J13" s="104">
        <v>49.5</v>
      </c>
      <c r="K13" s="104">
        <v>0</v>
      </c>
      <c r="L13" s="123">
        <v>0</v>
      </c>
      <c r="M13" s="123">
        <v>0</v>
      </c>
      <c r="N13" s="126"/>
      <c r="O13" s="127"/>
      <c r="P13" s="127"/>
      <c r="Q13" s="127"/>
      <c r="R13" s="128"/>
      <c r="S13" s="128"/>
      <c r="T13" s="128"/>
    </row>
    <row r="14" ht="18.75" customHeight="1" spans="1:20">
      <c r="A14" s="122" t="s">
        <v>90</v>
      </c>
      <c r="B14" s="122" t="s">
        <v>91</v>
      </c>
      <c r="C14" s="122" t="s">
        <v>96</v>
      </c>
      <c r="D14" s="123" t="s">
        <v>352</v>
      </c>
      <c r="E14" s="124">
        <v>2531.89</v>
      </c>
      <c r="F14" s="104">
        <v>0</v>
      </c>
      <c r="G14" s="104">
        <v>442.474</v>
      </c>
      <c r="H14" s="104">
        <v>0</v>
      </c>
      <c r="I14" s="104"/>
      <c r="J14" s="104">
        <v>2089.416</v>
      </c>
      <c r="K14" s="104">
        <v>0</v>
      </c>
      <c r="L14" s="123">
        <v>0</v>
      </c>
      <c r="M14" s="123">
        <v>0</v>
      </c>
      <c r="N14" s="126"/>
      <c r="O14" s="127"/>
      <c r="P14" s="127"/>
      <c r="Q14" s="127"/>
      <c r="R14" s="128"/>
      <c r="S14" s="128"/>
      <c r="T14" s="128"/>
    </row>
    <row r="15" ht="18.75" customHeight="1" spans="1:20">
      <c r="A15" s="122" t="s">
        <v>90</v>
      </c>
      <c r="B15" s="122" t="s">
        <v>91</v>
      </c>
      <c r="C15" s="122" t="s">
        <v>98</v>
      </c>
      <c r="D15" s="123" t="s">
        <v>353</v>
      </c>
      <c r="E15" s="124">
        <v>268.44</v>
      </c>
      <c r="F15" s="104">
        <v>0</v>
      </c>
      <c r="G15" s="104">
        <v>159.6405</v>
      </c>
      <c r="H15" s="104">
        <v>102.8</v>
      </c>
      <c r="I15" s="104"/>
      <c r="J15" s="104">
        <v>6</v>
      </c>
      <c r="K15" s="104">
        <v>0</v>
      </c>
      <c r="L15" s="123">
        <v>0</v>
      </c>
      <c r="M15" s="123">
        <v>0</v>
      </c>
      <c r="N15" s="126"/>
      <c r="O15" s="127"/>
      <c r="P15" s="127"/>
      <c r="Q15" s="127"/>
      <c r="R15" s="128"/>
      <c r="S15" s="128"/>
      <c r="T15" s="128"/>
    </row>
    <row r="16" ht="18.75" customHeight="1" spans="1:20">
      <c r="A16" s="122" t="s">
        <v>90</v>
      </c>
      <c r="B16" s="122" t="s">
        <v>91</v>
      </c>
      <c r="C16" s="122" t="s">
        <v>100</v>
      </c>
      <c r="D16" s="123" t="s">
        <v>354</v>
      </c>
      <c r="E16" s="124">
        <v>1362.85</v>
      </c>
      <c r="F16" s="104">
        <v>260.8207</v>
      </c>
      <c r="G16" s="104">
        <v>1102.0335</v>
      </c>
      <c r="H16" s="104">
        <v>0</v>
      </c>
      <c r="I16" s="104"/>
      <c r="J16" s="104">
        <v>0</v>
      </c>
      <c r="K16" s="104">
        <v>0</v>
      </c>
      <c r="L16" s="123">
        <v>0</v>
      </c>
      <c r="M16" s="123">
        <v>0</v>
      </c>
      <c r="N16" s="126"/>
      <c r="O16" s="127"/>
      <c r="P16" s="127"/>
      <c r="Q16" s="127"/>
      <c r="R16" s="128"/>
      <c r="S16" s="128"/>
      <c r="T16" s="128"/>
    </row>
    <row r="17" ht="18.75" customHeight="1" spans="1:20">
      <c r="A17" s="122"/>
      <c r="B17" s="122" t="s">
        <v>102</v>
      </c>
      <c r="C17" s="122"/>
      <c r="D17" s="123"/>
      <c r="E17" s="124">
        <f>SUM(E18:E20)</f>
        <v>668.209401</v>
      </c>
      <c r="F17" s="104">
        <v>129.3343</v>
      </c>
      <c r="G17" s="104">
        <v>536.774</v>
      </c>
      <c r="H17" s="104">
        <v>2.1</v>
      </c>
      <c r="I17" s="104"/>
      <c r="J17" s="104">
        <v>0</v>
      </c>
      <c r="K17" s="104">
        <v>0</v>
      </c>
      <c r="L17" s="123">
        <v>0</v>
      </c>
      <c r="M17" s="123">
        <v>0</v>
      </c>
      <c r="N17" s="126"/>
      <c r="O17" s="127"/>
      <c r="P17" s="127"/>
      <c r="Q17" s="127"/>
      <c r="R17" s="128"/>
      <c r="S17" s="128"/>
      <c r="T17" s="128"/>
    </row>
    <row r="18" ht="18.75" customHeight="1" spans="1:20">
      <c r="A18" s="122" t="s">
        <v>90</v>
      </c>
      <c r="B18" s="122" t="s">
        <v>104</v>
      </c>
      <c r="C18" s="122" t="s">
        <v>92</v>
      </c>
      <c r="D18" s="123" t="s">
        <v>355</v>
      </c>
      <c r="E18" s="124">
        <v>8.83</v>
      </c>
      <c r="F18" s="104">
        <v>7.09</v>
      </c>
      <c r="G18" s="104">
        <v>1.74</v>
      </c>
      <c r="H18" s="104">
        <v>0</v>
      </c>
      <c r="I18" s="104"/>
      <c r="J18" s="104">
        <v>0</v>
      </c>
      <c r="K18" s="104">
        <v>0</v>
      </c>
      <c r="L18" s="123">
        <v>0</v>
      </c>
      <c r="M18" s="123">
        <v>0</v>
      </c>
      <c r="N18" s="126"/>
      <c r="O18" s="127"/>
      <c r="P18" s="127"/>
      <c r="Q18" s="127"/>
      <c r="R18" s="128"/>
      <c r="S18" s="128"/>
      <c r="T18" s="128"/>
    </row>
    <row r="19" ht="18.75" customHeight="1" spans="1:20">
      <c r="A19" s="122" t="s">
        <v>90</v>
      </c>
      <c r="B19" s="122" t="s">
        <v>104</v>
      </c>
      <c r="C19" s="122" t="s">
        <v>94</v>
      </c>
      <c r="D19" s="123" t="s">
        <v>356</v>
      </c>
      <c r="E19" s="124">
        <v>505.38</v>
      </c>
      <c r="F19" s="104">
        <v>0</v>
      </c>
      <c r="G19" s="104">
        <v>503.28</v>
      </c>
      <c r="H19" s="104">
        <v>2.1</v>
      </c>
      <c r="I19" s="104"/>
      <c r="J19" s="104">
        <v>0</v>
      </c>
      <c r="K19" s="104">
        <v>0</v>
      </c>
      <c r="L19" s="123">
        <v>0</v>
      </c>
      <c r="M19" s="123">
        <v>0</v>
      </c>
      <c r="N19" s="126"/>
      <c r="O19" s="127"/>
      <c r="P19" s="127"/>
      <c r="Q19" s="127"/>
      <c r="R19" s="128"/>
      <c r="S19" s="128"/>
      <c r="T19" s="128"/>
    </row>
    <row r="20" ht="18.75" customHeight="1" spans="1:20">
      <c r="A20" s="122" t="s">
        <v>90</v>
      </c>
      <c r="B20" s="122" t="s">
        <v>104</v>
      </c>
      <c r="C20" s="122" t="s">
        <v>100</v>
      </c>
      <c r="D20" s="123" t="s">
        <v>357</v>
      </c>
      <c r="E20" s="124">
        <v>153.999401</v>
      </c>
      <c r="F20" s="104">
        <v>122.2414</v>
      </c>
      <c r="G20" s="104">
        <v>31.758001</v>
      </c>
      <c r="H20" s="104">
        <v>0</v>
      </c>
      <c r="I20" s="104"/>
      <c r="J20" s="104">
        <v>0</v>
      </c>
      <c r="K20" s="104">
        <v>0</v>
      </c>
      <c r="L20" s="123">
        <v>0</v>
      </c>
      <c r="M20" s="123">
        <v>0</v>
      </c>
      <c r="N20" s="126"/>
      <c r="O20" s="127"/>
      <c r="P20" s="127"/>
      <c r="Q20" s="127"/>
      <c r="R20" s="128"/>
      <c r="S20" s="128"/>
      <c r="T20" s="128"/>
    </row>
    <row r="21" ht="18.75" customHeight="1" spans="1:20">
      <c r="A21" s="122"/>
      <c r="B21" s="122" t="s">
        <v>108</v>
      </c>
      <c r="C21" s="122"/>
      <c r="D21" s="123"/>
      <c r="E21" s="124">
        <v>30.47</v>
      </c>
      <c r="F21" s="104">
        <v>0</v>
      </c>
      <c r="G21" s="104">
        <v>25.57</v>
      </c>
      <c r="H21" s="104">
        <v>0</v>
      </c>
      <c r="I21" s="104"/>
      <c r="J21" s="104">
        <v>4.9</v>
      </c>
      <c r="K21" s="104">
        <v>0</v>
      </c>
      <c r="L21" s="123">
        <v>0</v>
      </c>
      <c r="M21" s="123">
        <v>0</v>
      </c>
      <c r="N21" s="126"/>
      <c r="O21" s="127"/>
      <c r="P21" s="127"/>
      <c r="Q21" s="127"/>
      <c r="R21" s="128"/>
      <c r="S21" s="128"/>
      <c r="T21" s="128"/>
    </row>
    <row r="22" ht="18.75" customHeight="1" spans="1:20">
      <c r="A22" s="122" t="s">
        <v>90</v>
      </c>
      <c r="B22" s="122" t="s">
        <v>110</v>
      </c>
      <c r="C22" s="122" t="s">
        <v>111</v>
      </c>
      <c r="D22" s="123" t="s">
        <v>358</v>
      </c>
      <c r="E22" s="124">
        <v>30.47</v>
      </c>
      <c r="F22" s="104">
        <v>0</v>
      </c>
      <c r="G22" s="104">
        <v>25.57</v>
      </c>
      <c r="H22" s="104">
        <v>0</v>
      </c>
      <c r="I22" s="104"/>
      <c r="J22" s="104">
        <v>4.9</v>
      </c>
      <c r="K22" s="104">
        <v>0</v>
      </c>
      <c r="L22" s="123">
        <v>0</v>
      </c>
      <c r="M22" s="123">
        <v>0</v>
      </c>
      <c r="N22" s="126"/>
      <c r="O22" s="127"/>
      <c r="P22" s="127"/>
      <c r="Q22" s="127"/>
      <c r="R22" s="128"/>
      <c r="S22" s="128"/>
      <c r="T22" s="128"/>
    </row>
    <row r="23" ht="18.75" customHeight="1" spans="1:20">
      <c r="A23" s="122"/>
      <c r="B23" s="122" t="s">
        <v>96</v>
      </c>
      <c r="C23" s="122"/>
      <c r="D23" s="123"/>
      <c r="E23" s="124">
        <v>822.2606</v>
      </c>
      <c r="F23" s="104">
        <v>121.7526</v>
      </c>
      <c r="G23" s="104">
        <v>620.508</v>
      </c>
      <c r="H23" s="104">
        <v>0</v>
      </c>
      <c r="I23" s="104"/>
      <c r="J23" s="104">
        <v>80</v>
      </c>
      <c r="K23" s="104">
        <v>0</v>
      </c>
      <c r="L23" s="123">
        <v>0</v>
      </c>
      <c r="M23" s="123">
        <v>0</v>
      </c>
      <c r="N23" s="126"/>
      <c r="O23" s="127"/>
      <c r="P23" s="127"/>
      <c r="Q23" s="127"/>
      <c r="R23" s="128"/>
      <c r="S23" s="128"/>
      <c r="T23" s="128"/>
    </row>
    <row r="24" ht="18.75" customHeight="1" spans="1:20">
      <c r="A24" s="122" t="s">
        <v>90</v>
      </c>
      <c r="B24" s="122" t="s">
        <v>114</v>
      </c>
      <c r="C24" s="122" t="s">
        <v>92</v>
      </c>
      <c r="D24" s="123" t="s">
        <v>359</v>
      </c>
      <c r="E24" s="124">
        <v>10.1944</v>
      </c>
      <c r="F24" s="104">
        <v>7.5024</v>
      </c>
      <c r="G24" s="104">
        <v>2.692</v>
      </c>
      <c r="H24" s="104">
        <v>0</v>
      </c>
      <c r="I24" s="104"/>
      <c r="J24" s="104">
        <v>0</v>
      </c>
      <c r="K24" s="104">
        <v>0</v>
      </c>
      <c r="L24" s="123">
        <v>0</v>
      </c>
      <c r="M24" s="123">
        <v>0</v>
      </c>
      <c r="N24" s="126"/>
      <c r="O24" s="127"/>
      <c r="P24" s="127"/>
      <c r="Q24" s="127"/>
      <c r="R24" s="128"/>
      <c r="S24" s="128"/>
      <c r="T24" s="128"/>
    </row>
    <row r="25" ht="18.75" customHeight="1" spans="1:20">
      <c r="A25" s="122" t="s">
        <v>90</v>
      </c>
      <c r="B25" s="122" t="s">
        <v>114</v>
      </c>
      <c r="C25" s="122" t="s">
        <v>94</v>
      </c>
      <c r="D25" s="123" t="s">
        <v>360</v>
      </c>
      <c r="E25" s="124">
        <v>670</v>
      </c>
      <c r="F25" s="104">
        <v>0</v>
      </c>
      <c r="G25" s="104">
        <v>590</v>
      </c>
      <c r="H25" s="104">
        <v>0</v>
      </c>
      <c r="I25" s="104"/>
      <c r="J25" s="104">
        <v>80</v>
      </c>
      <c r="K25" s="104">
        <v>0</v>
      </c>
      <c r="L25" s="123">
        <v>0</v>
      </c>
      <c r="M25" s="123">
        <v>0</v>
      </c>
      <c r="N25" s="126"/>
      <c r="O25" s="127"/>
      <c r="P25" s="127"/>
      <c r="Q25" s="127"/>
      <c r="R25" s="128"/>
      <c r="S25" s="128"/>
      <c r="T25" s="128"/>
    </row>
    <row r="26" ht="18.75" customHeight="1" spans="1:20">
      <c r="A26" s="122" t="s">
        <v>90</v>
      </c>
      <c r="B26" s="122" t="s">
        <v>114</v>
      </c>
      <c r="C26" s="122" t="s">
        <v>100</v>
      </c>
      <c r="D26" s="123" t="s">
        <v>361</v>
      </c>
      <c r="E26" s="124">
        <v>142.07</v>
      </c>
      <c r="F26" s="104">
        <v>114.2502</v>
      </c>
      <c r="G26" s="104">
        <v>27.816</v>
      </c>
      <c r="H26" s="104">
        <v>0</v>
      </c>
      <c r="I26" s="104"/>
      <c r="J26" s="104">
        <v>0</v>
      </c>
      <c r="K26" s="104">
        <v>0</v>
      </c>
      <c r="L26" s="123">
        <v>0</v>
      </c>
      <c r="M26" s="123">
        <v>0</v>
      </c>
      <c r="N26" s="126"/>
      <c r="O26" s="127"/>
      <c r="P26" s="127"/>
      <c r="Q26" s="127"/>
      <c r="R26" s="128"/>
      <c r="S26" s="128"/>
      <c r="T26" s="128"/>
    </row>
    <row r="27" ht="18.75" customHeight="1" spans="1:20">
      <c r="A27" s="122"/>
      <c r="B27" s="122" t="s">
        <v>98</v>
      </c>
      <c r="C27" s="122"/>
      <c r="D27" s="123"/>
      <c r="E27" s="124">
        <v>169.2939</v>
      </c>
      <c r="F27" s="104">
        <v>47.0259</v>
      </c>
      <c r="G27" s="104">
        <v>119.068</v>
      </c>
      <c r="H27" s="104">
        <v>0</v>
      </c>
      <c r="I27" s="104"/>
      <c r="J27" s="104">
        <v>3.2</v>
      </c>
      <c r="K27" s="104">
        <v>0</v>
      </c>
      <c r="L27" s="123">
        <v>0</v>
      </c>
      <c r="M27" s="123">
        <v>0</v>
      </c>
      <c r="N27" s="126"/>
      <c r="O27" s="127"/>
      <c r="P27" s="127"/>
      <c r="Q27" s="127"/>
      <c r="R27" s="128"/>
      <c r="S27" s="128"/>
      <c r="T27" s="128"/>
    </row>
    <row r="28" ht="18.75" customHeight="1" spans="1:20">
      <c r="A28" s="122" t="s">
        <v>90</v>
      </c>
      <c r="B28" s="122" t="s">
        <v>119</v>
      </c>
      <c r="C28" s="122" t="s">
        <v>94</v>
      </c>
      <c r="D28" s="123" t="s">
        <v>362</v>
      </c>
      <c r="E28" s="124">
        <v>11.2</v>
      </c>
      <c r="F28" s="104">
        <v>0</v>
      </c>
      <c r="G28" s="104">
        <v>8</v>
      </c>
      <c r="H28" s="104">
        <v>0</v>
      </c>
      <c r="I28" s="104"/>
      <c r="J28" s="104">
        <v>3.2</v>
      </c>
      <c r="K28" s="104">
        <v>0</v>
      </c>
      <c r="L28" s="123">
        <v>0</v>
      </c>
      <c r="M28" s="123">
        <v>0</v>
      </c>
      <c r="N28" s="126"/>
      <c r="O28" s="127"/>
      <c r="P28" s="127"/>
      <c r="Q28" s="127"/>
      <c r="R28" s="128"/>
      <c r="S28" s="128"/>
      <c r="T28" s="128"/>
    </row>
    <row r="29" ht="18.75" customHeight="1" spans="1:20">
      <c r="A29" s="122" t="s">
        <v>90</v>
      </c>
      <c r="B29" s="122" t="s">
        <v>119</v>
      </c>
      <c r="C29" s="122" t="s">
        <v>102</v>
      </c>
      <c r="D29" s="123" t="s">
        <v>363</v>
      </c>
      <c r="E29" s="124">
        <v>100</v>
      </c>
      <c r="F29" s="104">
        <v>0</v>
      </c>
      <c r="G29" s="104">
        <v>100</v>
      </c>
      <c r="H29" s="104">
        <v>0</v>
      </c>
      <c r="I29" s="104"/>
      <c r="J29" s="104">
        <v>0</v>
      </c>
      <c r="K29" s="104">
        <v>0</v>
      </c>
      <c r="L29" s="123">
        <v>0</v>
      </c>
      <c r="M29" s="123">
        <v>0</v>
      </c>
      <c r="N29" s="126"/>
      <c r="O29" s="127"/>
      <c r="P29" s="127"/>
      <c r="Q29" s="127"/>
      <c r="R29" s="128"/>
      <c r="S29" s="128"/>
      <c r="T29" s="128"/>
    </row>
    <row r="30" ht="18.75" customHeight="1" spans="1:20">
      <c r="A30" s="122" t="s">
        <v>90</v>
      </c>
      <c r="B30" s="122" t="s">
        <v>119</v>
      </c>
      <c r="C30" s="122" t="s">
        <v>100</v>
      </c>
      <c r="D30" s="123" t="s">
        <v>364</v>
      </c>
      <c r="E30" s="124">
        <v>58.0939</v>
      </c>
      <c r="F30" s="104">
        <v>47.0259</v>
      </c>
      <c r="G30" s="104">
        <v>11.068</v>
      </c>
      <c r="H30" s="104">
        <v>0</v>
      </c>
      <c r="I30" s="104"/>
      <c r="J30" s="104">
        <v>0</v>
      </c>
      <c r="K30" s="104">
        <v>0</v>
      </c>
      <c r="L30" s="123">
        <v>0</v>
      </c>
      <c r="M30" s="123">
        <v>0</v>
      </c>
      <c r="N30" s="126"/>
      <c r="O30" s="127"/>
      <c r="P30" s="127"/>
      <c r="Q30" s="127"/>
      <c r="R30" s="128"/>
      <c r="S30" s="128"/>
      <c r="T30" s="128"/>
    </row>
    <row r="31" ht="18.75" customHeight="1" spans="1:20">
      <c r="A31" s="122"/>
      <c r="B31" s="122" t="s">
        <v>123</v>
      </c>
      <c r="C31" s="122"/>
      <c r="D31" s="123"/>
      <c r="E31" s="124">
        <f>SUM(E32:E35)</f>
        <v>175.8209</v>
      </c>
      <c r="F31" s="104">
        <v>65.754</v>
      </c>
      <c r="G31" s="104">
        <v>83.522</v>
      </c>
      <c r="H31" s="104">
        <v>0</v>
      </c>
      <c r="I31" s="104"/>
      <c r="J31" s="104">
        <v>26.54</v>
      </c>
      <c r="K31" s="104">
        <v>0</v>
      </c>
      <c r="L31" s="123">
        <v>0</v>
      </c>
      <c r="M31" s="123">
        <v>0</v>
      </c>
      <c r="N31" s="126"/>
      <c r="O31" s="127"/>
      <c r="P31" s="127"/>
      <c r="Q31" s="127"/>
      <c r="R31" s="128"/>
      <c r="S31" s="128"/>
      <c r="T31" s="128"/>
    </row>
    <row r="32" ht="18.75" customHeight="1" spans="1:20">
      <c r="A32" s="122" t="s">
        <v>90</v>
      </c>
      <c r="B32" s="122" t="s">
        <v>125</v>
      </c>
      <c r="C32" s="122" t="s">
        <v>92</v>
      </c>
      <c r="D32" s="123" t="s">
        <v>365</v>
      </c>
      <c r="E32" s="124">
        <v>24.0289</v>
      </c>
      <c r="F32" s="104">
        <v>19.0609</v>
      </c>
      <c r="G32" s="104">
        <v>4.968</v>
      </c>
      <c r="H32" s="104">
        <v>0</v>
      </c>
      <c r="I32" s="104"/>
      <c r="J32" s="104">
        <v>0</v>
      </c>
      <c r="K32" s="104">
        <v>0</v>
      </c>
      <c r="L32" s="123">
        <v>0</v>
      </c>
      <c r="M32" s="123">
        <v>0</v>
      </c>
      <c r="N32" s="126"/>
      <c r="O32" s="127"/>
      <c r="P32" s="127"/>
      <c r="Q32" s="127"/>
      <c r="R32" s="128"/>
      <c r="S32" s="128"/>
      <c r="T32" s="128"/>
    </row>
    <row r="33" ht="18.75" customHeight="1" spans="1:20">
      <c r="A33" s="122" t="s">
        <v>90</v>
      </c>
      <c r="B33" s="122" t="s">
        <v>125</v>
      </c>
      <c r="C33" s="122" t="s">
        <v>94</v>
      </c>
      <c r="D33" s="123" t="s">
        <v>366</v>
      </c>
      <c r="E33" s="124">
        <v>77.822</v>
      </c>
      <c r="F33" s="104">
        <v>0</v>
      </c>
      <c r="G33" s="104">
        <v>51.282</v>
      </c>
      <c r="H33" s="104">
        <v>0</v>
      </c>
      <c r="I33" s="104"/>
      <c r="J33" s="104">
        <v>26.54</v>
      </c>
      <c r="K33" s="104">
        <v>0</v>
      </c>
      <c r="L33" s="123">
        <v>0</v>
      </c>
      <c r="M33" s="123">
        <v>0</v>
      </c>
      <c r="N33" s="126"/>
      <c r="O33" s="127"/>
      <c r="P33" s="127"/>
      <c r="Q33" s="127"/>
      <c r="R33" s="128"/>
      <c r="S33" s="128"/>
      <c r="T33" s="128"/>
    </row>
    <row r="34" ht="18.75" customHeight="1" spans="1:20">
      <c r="A34" s="122" t="s">
        <v>90</v>
      </c>
      <c r="B34" s="122" t="s">
        <v>125</v>
      </c>
      <c r="C34" s="122" t="s">
        <v>102</v>
      </c>
      <c r="D34" s="123" t="s">
        <v>367</v>
      </c>
      <c r="E34" s="124">
        <v>5</v>
      </c>
      <c r="F34" s="104">
        <v>0</v>
      </c>
      <c r="G34" s="104">
        <v>5</v>
      </c>
      <c r="H34" s="104">
        <v>0</v>
      </c>
      <c r="I34" s="104"/>
      <c r="J34" s="104">
        <v>0</v>
      </c>
      <c r="K34" s="104">
        <v>0</v>
      </c>
      <c r="L34" s="123">
        <v>0</v>
      </c>
      <c r="M34" s="123">
        <v>0</v>
      </c>
      <c r="N34" s="126"/>
      <c r="O34" s="127"/>
      <c r="P34" s="127"/>
      <c r="Q34" s="127"/>
      <c r="R34" s="128"/>
      <c r="S34" s="128"/>
      <c r="T34" s="128"/>
    </row>
    <row r="35" ht="18.75" customHeight="1" spans="1:20">
      <c r="A35" s="122" t="s">
        <v>90</v>
      </c>
      <c r="B35" s="122" t="s">
        <v>125</v>
      </c>
      <c r="C35" s="122" t="s">
        <v>100</v>
      </c>
      <c r="D35" s="123" t="s">
        <v>368</v>
      </c>
      <c r="E35" s="124">
        <v>68.97</v>
      </c>
      <c r="F35" s="104">
        <v>46.6931</v>
      </c>
      <c r="G35" s="104">
        <v>22.272</v>
      </c>
      <c r="H35" s="104">
        <v>0</v>
      </c>
      <c r="I35" s="104"/>
      <c r="J35" s="104">
        <v>0</v>
      </c>
      <c r="K35" s="104">
        <v>0</v>
      </c>
      <c r="L35" s="123">
        <v>0</v>
      </c>
      <c r="M35" s="123">
        <v>0</v>
      </c>
      <c r="N35" s="126"/>
      <c r="O35" s="127"/>
      <c r="P35" s="127"/>
      <c r="Q35" s="127"/>
      <c r="R35" s="128"/>
      <c r="S35" s="128"/>
      <c r="T35" s="128"/>
    </row>
    <row r="36" ht="18.75" customHeight="1" spans="1:20">
      <c r="A36" s="122"/>
      <c r="B36" s="122" t="s">
        <v>130</v>
      </c>
      <c r="C36" s="122"/>
      <c r="D36" s="123"/>
      <c r="E36" s="124">
        <v>1307.9924</v>
      </c>
      <c r="F36" s="104">
        <v>411.5759</v>
      </c>
      <c r="G36" s="104">
        <v>772.004</v>
      </c>
      <c r="H36" s="104">
        <v>111.3125</v>
      </c>
      <c r="I36" s="104"/>
      <c r="J36" s="104">
        <v>13.1</v>
      </c>
      <c r="K36" s="104">
        <v>0</v>
      </c>
      <c r="L36" s="123">
        <v>0</v>
      </c>
      <c r="M36" s="123">
        <v>0</v>
      </c>
      <c r="N36" s="126"/>
      <c r="O36" s="127"/>
      <c r="P36" s="127"/>
      <c r="Q36" s="127"/>
      <c r="R36" s="128"/>
      <c r="S36" s="128"/>
      <c r="T36" s="128"/>
    </row>
    <row r="37" ht="18.75" customHeight="1" spans="1:20">
      <c r="A37" s="122" t="s">
        <v>90</v>
      </c>
      <c r="B37" s="122" t="s">
        <v>132</v>
      </c>
      <c r="C37" s="122" t="s">
        <v>92</v>
      </c>
      <c r="D37" s="123" t="s">
        <v>369</v>
      </c>
      <c r="E37" s="124">
        <v>55.9538</v>
      </c>
      <c r="F37" s="104">
        <v>45.3018</v>
      </c>
      <c r="G37" s="104">
        <v>10.652</v>
      </c>
      <c r="H37" s="104">
        <v>0</v>
      </c>
      <c r="I37" s="104"/>
      <c r="J37" s="104">
        <v>0</v>
      </c>
      <c r="K37" s="104">
        <v>0</v>
      </c>
      <c r="L37" s="123">
        <v>0</v>
      </c>
      <c r="M37" s="123">
        <v>0</v>
      </c>
      <c r="N37" s="126"/>
      <c r="O37" s="127"/>
      <c r="P37" s="127"/>
      <c r="Q37" s="127"/>
      <c r="R37" s="128"/>
      <c r="S37" s="128"/>
      <c r="T37" s="128"/>
    </row>
    <row r="38" ht="18.75" customHeight="1" spans="1:20">
      <c r="A38" s="122" t="s">
        <v>90</v>
      </c>
      <c r="B38" s="122" t="s">
        <v>132</v>
      </c>
      <c r="C38" s="122" t="s">
        <v>94</v>
      </c>
      <c r="D38" s="123" t="s">
        <v>370</v>
      </c>
      <c r="E38" s="124">
        <v>413.6125</v>
      </c>
      <c r="F38" s="104">
        <v>0</v>
      </c>
      <c r="G38" s="104">
        <v>289.2</v>
      </c>
      <c r="H38" s="104">
        <v>111.3125</v>
      </c>
      <c r="I38" s="104"/>
      <c r="J38" s="104">
        <v>13.1</v>
      </c>
      <c r="K38" s="104">
        <v>0</v>
      </c>
      <c r="L38" s="123">
        <v>0</v>
      </c>
      <c r="M38" s="123">
        <v>0</v>
      </c>
      <c r="N38" s="126"/>
      <c r="O38" s="127"/>
      <c r="P38" s="127"/>
      <c r="Q38" s="127"/>
      <c r="R38" s="128"/>
      <c r="S38" s="128"/>
      <c r="T38" s="128"/>
    </row>
    <row r="39" ht="18.75" customHeight="1" spans="1:20">
      <c r="A39" s="122" t="s">
        <v>90</v>
      </c>
      <c r="B39" s="122" t="s">
        <v>132</v>
      </c>
      <c r="C39" s="122" t="s">
        <v>98</v>
      </c>
      <c r="D39" s="123" t="s">
        <v>371</v>
      </c>
      <c r="E39" s="124">
        <v>379.5</v>
      </c>
      <c r="F39" s="104">
        <v>0</v>
      </c>
      <c r="G39" s="104">
        <v>379.5</v>
      </c>
      <c r="H39" s="104">
        <v>0</v>
      </c>
      <c r="I39" s="104"/>
      <c r="J39" s="104">
        <v>0</v>
      </c>
      <c r="K39" s="104">
        <v>0</v>
      </c>
      <c r="L39" s="123">
        <v>0</v>
      </c>
      <c r="M39" s="123">
        <v>0</v>
      </c>
      <c r="N39" s="126"/>
      <c r="O39" s="127"/>
      <c r="P39" s="127"/>
      <c r="Q39" s="127"/>
      <c r="R39" s="128"/>
      <c r="S39" s="128"/>
      <c r="T39" s="128"/>
    </row>
    <row r="40" ht="18.75" customHeight="1" spans="1:20">
      <c r="A40" s="122" t="s">
        <v>90</v>
      </c>
      <c r="B40" s="122" t="s">
        <v>132</v>
      </c>
      <c r="C40" s="122" t="s">
        <v>100</v>
      </c>
      <c r="D40" s="123" t="s">
        <v>372</v>
      </c>
      <c r="E40" s="124">
        <v>458.9261</v>
      </c>
      <c r="F40" s="104">
        <v>366.2741</v>
      </c>
      <c r="G40" s="104">
        <v>92.652</v>
      </c>
      <c r="H40" s="104">
        <v>0</v>
      </c>
      <c r="I40" s="104"/>
      <c r="J40" s="104">
        <v>0</v>
      </c>
      <c r="K40" s="104">
        <v>0</v>
      </c>
      <c r="L40" s="123">
        <v>0</v>
      </c>
      <c r="M40" s="123">
        <v>0</v>
      </c>
      <c r="N40" s="126"/>
      <c r="O40" s="127"/>
      <c r="P40" s="127"/>
      <c r="Q40" s="127"/>
      <c r="R40" s="128"/>
      <c r="S40" s="128"/>
      <c r="T40" s="128"/>
    </row>
    <row r="41" ht="18.75" customHeight="1" spans="1:20">
      <c r="A41" s="122"/>
      <c r="B41" s="122" t="s">
        <v>137</v>
      </c>
      <c r="C41" s="122"/>
      <c r="D41" s="123"/>
      <c r="E41" s="124">
        <v>822.4418</v>
      </c>
      <c r="F41" s="104">
        <v>310.7818</v>
      </c>
      <c r="G41" s="104">
        <v>297.06</v>
      </c>
      <c r="H41" s="104">
        <v>0</v>
      </c>
      <c r="I41" s="104"/>
      <c r="J41" s="104">
        <v>214.6</v>
      </c>
      <c r="K41" s="104">
        <v>0</v>
      </c>
      <c r="L41" s="123">
        <v>0</v>
      </c>
      <c r="M41" s="123">
        <v>0</v>
      </c>
      <c r="N41" s="126"/>
      <c r="O41" s="127"/>
      <c r="P41" s="127"/>
      <c r="Q41" s="127"/>
      <c r="R41" s="128"/>
      <c r="S41" s="128"/>
      <c r="T41" s="128"/>
    </row>
    <row r="42" ht="18.75" customHeight="1" spans="1:20">
      <c r="A42" s="122" t="s">
        <v>90</v>
      </c>
      <c r="B42" s="122" t="s">
        <v>139</v>
      </c>
      <c r="C42" s="122" t="s">
        <v>92</v>
      </c>
      <c r="D42" s="123" t="s">
        <v>373</v>
      </c>
      <c r="E42" s="124">
        <v>396.7498</v>
      </c>
      <c r="F42" s="104">
        <v>310.7818</v>
      </c>
      <c r="G42" s="104">
        <v>85.968</v>
      </c>
      <c r="H42" s="104">
        <v>0</v>
      </c>
      <c r="I42" s="104"/>
      <c r="J42" s="104">
        <v>0</v>
      </c>
      <c r="K42" s="104">
        <v>0</v>
      </c>
      <c r="L42" s="123">
        <v>0</v>
      </c>
      <c r="M42" s="123">
        <v>0</v>
      </c>
      <c r="N42" s="126"/>
      <c r="O42" s="127"/>
      <c r="P42" s="127"/>
      <c r="Q42" s="127"/>
      <c r="R42" s="128"/>
      <c r="S42" s="128"/>
      <c r="T42" s="128"/>
    </row>
    <row r="43" ht="18.75" customHeight="1" spans="1:20">
      <c r="A43" s="122" t="s">
        <v>90</v>
      </c>
      <c r="B43" s="122" t="s">
        <v>139</v>
      </c>
      <c r="C43" s="122" t="s">
        <v>94</v>
      </c>
      <c r="D43" s="123" t="s">
        <v>374</v>
      </c>
      <c r="E43" s="124">
        <v>251.19</v>
      </c>
      <c r="F43" s="104">
        <v>0</v>
      </c>
      <c r="G43" s="104">
        <v>126.592</v>
      </c>
      <c r="H43" s="104">
        <v>0</v>
      </c>
      <c r="I43" s="104"/>
      <c r="J43" s="104">
        <v>124.6</v>
      </c>
      <c r="K43" s="104">
        <v>0</v>
      </c>
      <c r="L43" s="123">
        <v>0</v>
      </c>
      <c r="M43" s="123">
        <v>0</v>
      </c>
      <c r="N43" s="126"/>
      <c r="O43" s="127"/>
      <c r="P43" s="127"/>
      <c r="Q43" s="127"/>
      <c r="R43" s="128"/>
      <c r="S43" s="128"/>
      <c r="T43" s="128"/>
    </row>
    <row r="44" ht="18.75" customHeight="1" spans="1:20">
      <c r="A44" s="122" t="s">
        <v>90</v>
      </c>
      <c r="B44" s="122" t="s">
        <v>139</v>
      </c>
      <c r="C44" s="122" t="s">
        <v>88</v>
      </c>
      <c r="D44" s="123" t="s">
        <v>375</v>
      </c>
      <c r="E44" s="124">
        <v>50</v>
      </c>
      <c r="F44" s="104">
        <v>0</v>
      </c>
      <c r="G44" s="104">
        <v>0</v>
      </c>
      <c r="H44" s="104">
        <v>0</v>
      </c>
      <c r="I44" s="104"/>
      <c r="J44" s="104">
        <v>50</v>
      </c>
      <c r="K44" s="104">
        <v>0</v>
      </c>
      <c r="L44" s="123">
        <v>0</v>
      </c>
      <c r="M44" s="123">
        <v>0</v>
      </c>
      <c r="N44" s="126"/>
      <c r="O44" s="127"/>
      <c r="P44" s="127"/>
      <c r="Q44" s="127"/>
      <c r="R44" s="128"/>
      <c r="S44" s="128"/>
      <c r="T44" s="128"/>
    </row>
    <row r="45" ht="18.75" customHeight="1" spans="1:20">
      <c r="A45" s="122" t="s">
        <v>90</v>
      </c>
      <c r="B45" s="122" t="s">
        <v>139</v>
      </c>
      <c r="C45" s="122" t="s">
        <v>102</v>
      </c>
      <c r="D45" s="123" t="s">
        <v>376</v>
      </c>
      <c r="E45" s="124">
        <v>38.5</v>
      </c>
      <c r="F45" s="104">
        <v>0</v>
      </c>
      <c r="G45" s="104">
        <v>38.5</v>
      </c>
      <c r="H45" s="104">
        <v>0</v>
      </c>
      <c r="I45" s="104"/>
      <c r="J45" s="104">
        <v>0</v>
      </c>
      <c r="K45" s="104">
        <v>0</v>
      </c>
      <c r="L45" s="123">
        <v>0</v>
      </c>
      <c r="M45" s="123">
        <v>0</v>
      </c>
      <c r="N45" s="126"/>
      <c r="O45" s="127"/>
      <c r="P45" s="127"/>
      <c r="Q45" s="127"/>
      <c r="R45" s="128"/>
      <c r="S45" s="128"/>
      <c r="T45" s="128"/>
    </row>
    <row r="46" ht="18.75" customHeight="1" spans="1:20">
      <c r="A46" s="122" t="s">
        <v>90</v>
      </c>
      <c r="B46" s="122" t="s">
        <v>139</v>
      </c>
      <c r="C46" s="122" t="s">
        <v>108</v>
      </c>
      <c r="D46" s="123" t="s">
        <v>377</v>
      </c>
      <c r="E46" s="124">
        <v>32</v>
      </c>
      <c r="F46" s="104">
        <v>0</v>
      </c>
      <c r="G46" s="104">
        <v>32</v>
      </c>
      <c r="H46" s="104">
        <v>0</v>
      </c>
      <c r="I46" s="104"/>
      <c r="J46" s="104">
        <v>0</v>
      </c>
      <c r="K46" s="104">
        <v>0</v>
      </c>
      <c r="L46" s="123">
        <v>0</v>
      </c>
      <c r="M46" s="123">
        <v>0</v>
      </c>
      <c r="N46" s="126"/>
      <c r="O46" s="127"/>
      <c r="P46" s="127"/>
      <c r="Q46" s="127"/>
      <c r="R46" s="128"/>
      <c r="S46" s="128"/>
      <c r="T46" s="128"/>
    </row>
    <row r="47" ht="18.75" customHeight="1" spans="1:20">
      <c r="A47" s="122" t="s">
        <v>90</v>
      </c>
      <c r="B47" s="122" t="s">
        <v>139</v>
      </c>
      <c r="C47" s="122" t="s">
        <v>96</v>
      </c>
      <c r="D47" s="123" t="s">
        <v>378</v>
      </c>
      <c r="E47" s="124">
        <v>4</v>
      </c>
      <c r="F47" s="104">
        <v>0</v>
      </c>
      <c r="G47" s="104">
        <v>4</v>
      </c>
      <c r="H47" s="104">
        <v>0</v>
      </c>
      <c r="I47" s="104"/>
      <c r="J47" s="104">
        <v>0</v>
      </c>
      <c r="K47" s="104">
        <v>0</v>
      </c>
      <c r="L47" s="123">
        <v>0</v>
      </c>
      <c r="M47" s="123">
        <v>0</v>
      </c>
      <c r="N47" s="126"/>
      <c r="O47" s="127"/>
      <c r="P47" s="127"/>
      <c r="Q47" s="127"/>
      <c r="R47" s="128"/>
      <c r="S47" s="128"/>
      <c r="T47" s="128"/>
    </row>
    <row r="48" ht="18.75" customHeight="1" spans="1:20">
      <c r="A48" s="122" t="s">
        <v>90</v>
      </c>
      <c r="B48" s="122" t="s">
        <v>139</v>
      </c>
      <c r="C48" s="122" t="s">
        <v>111</v>
      </c>
      <c r="D48" s="123" t="s">
        <v>379</v>
      </c>
      <c r="E48" s="124">
        <v>50</v>
      </c>
      <c r="F48" s="104">
        <v>0</v>
      </c>
      <c r="G48" s="104">
        <v>10</v>
      </c>
      <c r="H48" s="104">
        <v>0</v>
      </c>
      <c r="I48" s="104"/>
      <c r="J48" s="104">
        <v>40</v>
      </c>
      <c r="K48" s="104">
        <v>0</v>
      </c>
      <c r="L48" s="123">
        <v>0</v>
      </c>
      <c r="M48" s="123">
        <v>0</v>
      </c>
      <c r="N48" s="126"/>
      <c r="O48" s="127"/>
      <c r="P48" s="127"/>
      <c r="Q48" s="127"/>
      <c r="R48" s="128"/>
      <c r="S48" s="128"/>
      <c r="T48" s="128"/>
    </row>
    <row r="49" ht="18.75" customHeight="1" spans="1:20">
      <c r="A49" s="122"/>
      <c r="B49" s="122" t="s">
        <v>147</v>
      </c>
      <c r="C49" s="122"/>
      <c r="D49" s="123"/>
      <c r="E49" s="124">
        <v>12</v>
      </c>
      <c r="F49" s="104">
        <v>0</v>
      </c>
      <c r="G49" s="104">
        <v>10</v>
      </c>
      <c r="H49" s="104">
        <v>2</v>
      </c>
      <c r="I49" s="104"/>
      <c r="J49" s="104">
        <v>0</v>
      </c>
      <c r="K49" s="104">
        <v>0</v>
      </c>
      <c r="L49" s="123">
        <v>0</v>
      </c>
      <c r="M49" s="123">
        <v>0</v>
      </c>
      <c r="N49" s="126"/>
      <c r="O49" s="127"/>
      <c r="P49" s="127"/>
      <c r="Q49" s="127"/>
      <c r="R49" s="128"/>
      <c r="S49" s="128"/>
      <c r="T49" s="128"/>
    </row>
    <row r="50" ht="18.75" customHeight="1" spans="1:20">
      <c r="A50" s="122" t="s">
        <v>90</v>
      </c>
      <c r="B50" s="122" t="s">
        <v>149</v>
      </c>
      <c r="C50" s="122" t="s">
        <v>150</v>
      </c>
      <c r="D50" s="123" t="s">
        <v>380</v>
      </c>
      <c r="E50" s="124">
        <v>12</v>
      </c>
      <c r="F50" s="104">
        <v>0</v>
      </c>
      <c r="G50" s="104">
        <v>10</v>
      </c>
      <c r="H50" s="104">
        <v>2</v>
      </c>
      <c r="I50" s="104"/>
      <c r="J50" s="104">
        <v>0</v>
      </c>
      <c r="K50" s="104">
        <v>0</v>
      </c>
      <c r="L50" s="123">
        <v>0</v>
      </c>
      <c r="M50" s="123">
        <v>0</v>
      </c>
      <c r="N50" s="126"/>
      <c r="O50" s="127"/>
      <c r="P50" s="127"/>
      <c r="Q50" s="127"/>
      <c r="R50" s="128"/>
      <c r="S50" s="128"/>
      <c r="T50" s="128"/>
    </row>
    <row r="51" ht="18.75" customHeight="1" spans="1:20">
      <c r="A51" s="122"/>
      <c r="B51" s="122" t="s">
        <v>152</v>
      </c>
      <c r="C51" s="122"/>
      <c r="D51" s="123"/>
      <c r="E51" s="124">
        <v>1.5</v>
      </c>
      <c r="F51" s="104">
        <v>0</v>
      </c>
      <c r="G51" s="104">
        <v>1.5</v>
      </c>
      <c r="H51" s="104">
        <v>0</v>
      </c>
      <c r="I51" s="104"/>
      <c r="J51" s="104">
        <v>0</v>
      </c>
      <c r="K51" s="104">
        <v>0</v>
      </c>
      <c r="L51" s="123">
        <v>0</v>
      </c>
      <c r="M51" s="123">
        <v>0</v>
      </c>
      <c r="N51" s="126"/>
      <c r="O51" s="127"/>
      <c r="P51" s="127"/>
      <c r="Q51" s="127"/>
      <c r="R51" s="128"/>
      <c r="S51" s="128"/>
      <c r="T51" s="128"/>
    </row>
    <row r="52" ht="18.75" customHeight="1" spans="1:20">
      <c r="A52" s="122" t="s">
        <v>90</v>
      </c>
      <c r="B52" s="122" t="s">
        <v>154</v>
      </c>
      <c r="C52" s="122" t="s">
        <v>94</v>
      </c>
      <c r="D52" s="123" t="s">
        <v>381</v>
      </c>
      <c r="E52" s="124">
        <v>1.5</v>
      </c>
      <c r="F52" s="104">
        <v>0</v>
      </c>
      <c r="G52" s="104">
        <v>1.5</v>
      </c>
      <c r="H52" s="104">
        <v>0</v>
      </c>
      <c r="I52" s="104"/>
      <c r="J52" s="104">
        <v>0</v>
      </c>
      <c r="K52" s="104">
        <v>0</v>
      </c>
      <c r="L52" s="123">
        <v>0</v>
      </c>
      <c r="M52" s="123">
        <v>0</v>
      </c>
      <c r="N52" s="126"/>
      <c r="O52" s="127"/>
      <c r="P52" s="127"/>
      <c r="Q52" s="127"/>
      <c r="R52" s="128"/>
      <c r="S52" s="128"/>
      <c r="T52" s="128"/>
    </row>
    <row r="53" ht="18.75" customHeight="1" spans="1:20">
      <c r="A53" s="122"/>
      <c r="B53" s="122" t="s">
        <v>156</v>
      </c>
      <c r="C53" s="122"/>
      <c r="D53" s="123"/>
      <c r="E53" s="124">
        <v>50</v>
      </c>
      <c r="F53" s="104">
        <v>0</v>
      </c>
      <c r="G53" s="104">
        <v>50</v>
      </c>
      <c r="H53" s="104">
        <v>0</v>
      </c>
      <c r="I53" s="104"/>
      <c r="J53" s="104">
        <v>0</v>
      </c>
      <c r="K53" s="104">
        <v>0</v>
      </c>
      <c r="L53" s="123">
        <v>0</v>
      </c>
      <c r="M53" s="123">
        <v>0</v>
      </c>
      <c r="N53" s="126"/>
      <c r="O53" s="127"/>
      <c r="P53" s="127"/>
      <c r="Q53" s="127"/>
      <c r="R53" s="128"/>
      <c r="S53" s="128"/>
      <c r="T53" s="128"/>
    </row>
    <row r="54" ht="18.75" customHeight="1" spans="1:20">
      <c r="A54" s="122" t="s">
        <v>90</v>
      </c>
      <c r="B54" s="122" t="s">
        <v>158</v>
      </c>
      <c r="C54" s="122" t="s">
        <v>94</v>
      </c>
      <c r="D54" s="123" t="s">
        <v>382</v>
      </c>
      <c r="E54" s="124">
        <v>50</v>
      </c>
      <c r="F54" s="104">
        <v>0</v>
      </c>
      <c r="G54" s="104">
        <v>50</v>
      </c>
      <c r="H54" s="104">
        <v>0</v>
      </c>
      <c r="I54" s="104"/>
      <c r="J54" s="104">
        <v>0</v>
      </c>
      <c r="K54" s="104">
        <v>0</v>
      </c>
      <c r="L54" s="123">
        <v>0</v>
      </c>
      <c r="M54" s="123">
        <v>0</v>
      </c>
      <c r="N54" s="126"/>
      <c r="O54" s="127"/>
      <c r="P54" s="127"/>
      <c r="Q54" s="127"/>
      <c r="R54" s="128"/>
      <c r="S54" s="128"/>
      <c r="T54" s="128"/>
    </row>
    <row r="55" ht="18.75" customHeight="1" spans="1:20">
      <c r="A55" s="122"/>
      <c r="B55" s="122" t="s">
        <v>160</v>
      </c>
      <c r="C55" s="122"/>
      <c r="D55" s="123"/>
      <c r="E55" s="124">
        <f>SUM(E56:E58)</f>
        <v>795.42</v>
      </c>
      <c r="F55" s="104">
        <v>124.2214</v>
      </c>
      <c r="G55" s="104">
        <v>625.472</v>
      </c>
      <c r="H55" s="104">
        <v>12.2</v>
      </c>
      <c r="I55" s="104"/>
      <c r="J55" s="104">
        <v>33.532</v>
      </c>
      <c r="K55" s="104">
        <v>0</v>
      </c>
      <c r="L55" s="123">
        <v>0</v>
      </c>
      <c r="M55" s="123">
        <v>0</v>
      </c>
      <c r="N55" s="126"/>
      <c r="O55" s="127"/>
      <c r="P55" s="127"/>
      <c r="Q55" s="127"/>
      <c r="R55" s="128"/>
      <c r="S55" s="128"/>
      <c r="T55" s="128"/>
    </row>
    <row r="56" ht="18.75" customHeight="1" spans="1:20">
      <c r="A56" s="122" t="s">
        <v>90</v>
      </c>
      <c r="B56" s="122" t="s">
        <v>162</v>
      </c>
      <c r="C56" s="122" t="s">
        <v>92</v>
      </c>
      <c r="D56" s="123" t="s">
        <v>383</v>
      </c>
      <c r="E56" s="124">
        <v>71.2</v>
      </c>
      <c r="F56" s="104">
        <v>70.423</v>
      </c>
      <c r="G56" s="104">
        <v>0.78</v>
      </c>
      <c r="H56" s="104">
        <v>0</v>
      </c>
      <c r="I56" s="104"/>
      <c r="J56" s="104">
        <v>0</v>
      </c>
      <c r="K56" s="104">
        <v>0</v>
      </c>
      <c r="L56" s="123">
        <v>0</v>
      </c>
      <c r="M56" s="123">
        <v>0</v>
      </c>
      <c r="N56" s="126"/>
      <c r="O56" s="127"/>
      <c r="P56" s="127"/>
      <c r="Q56" s="127"/>
      <c r="R56" s="128"/>
      <c r="S56" s="128"/>
      <c r="T56" s="128"/>
    </row>
    <row r="57" ht="18.75" customHeight="1" spans="1:20">
      <c r="A57" s="122" t="s">
        <v>90</v>
      </c>
      <c r="B57" s="122" t="s">
        <v>162</v>
      </c>
      <c r="C57" s="122" t="s">
        <v>94</v>
      </c>
      <c r="D57" s="123" t="s">
        <v>384</v>
      </c>
      <c r="E57" s="124">
        <v>622.18</v>
      </c>
      <c r="F57" s="104">
        <v>0</v>
      </c>
      <c r="G57" s="104">
        <v>576.448175</v>
      </c>
      <c r="H57" s="104">
        <v>12.2</v>
      </c>
      <c r="I57" s="104"/>
      <c r="J57" s="104">
        <v>33.53</v>
      </c>
      <c r="K57" s="104">
        <v>0</v>
      </c>
      <c r="L57" s="123">
        <v>0</v>
      </c>
      <c r="M57" s="123">
        <v>0</v>
      </c>
      <c r="N57" s="126"/>
      <c r="O57" s="127"/>
      <c r="P57" s="127"/>
      <c r="Q57" s="127"/>
      <c r="R57" s="128"/>
      <c r="S57" s="128"/>
      <c r="T57" s="128"/>
    </row>
    <row r="58" ht="18.75" customHeight="1" spans="1:20">
      <c r="A58" s="122" t="s">
        <v>90</v>
      </c>
      <c r="B58" s="122" t="s">
        <v>162</v>
      </c>
      <c r="C58" s="122" t="s">
        <v>100</v>
      </c>
      <c r="D58" s="123" t="s">
        <v>385</v>
      </c>
      <c r="E58" s="124">
        <v>102.04</v>
      </c>
      <c r="F58" s="104">
        <v>53.7984</v>
      </c>
      <c r="G58" s="104">
        <v>48.243825</v>
      </c>
      <c r="H58" s="104">
        <v>0</v>
      </c>
      <c r="I58" s="104"/>
      <c r="J58" s="104">
        <v>0</v>
      </c>
      <c r="K58" s="104">
        <v>0</v>
      </c>
      <c r="L58" s="123">
        <v>0</v>
      </c>
      <c r="M58" s="123">
        <v>0</v>
      </c>
      <c r="N58" s="126"/>
      <c r="O58" s="127"/>
      <c r="P58" s="127"/>
      <c r="Q58" s="127"/>
      <c r="R58" s="128"/>
      <c r="S58" s="128"/>
      <c r="T58" s="128"/>
    </row>
    <row r="59" ht="18.75" customHeight="1" spans="1:20">
      <c r="A59" s="122"/>
      <c r="B59" s="122" t="s">
        <v>166</v>
      </c>
      <c r="C59" s="122"/>
      <c r="D59" s="123"/>
      <c r="E59" s="124">
        <v>494.9074</v>
      </c>
      <c r="F59" s="104">
        <v>74.7958</v>
      </c>
      <c r="G59" s="104">
        <v>67.4316</v>
      </c>
      <c r="H59" s="104">
        <v>279.9</v>
      </c>
      <c r="I59" s="104"/>
      <c r="J59" s="104">
        <v>22.78</v>
      </c>
      <c r="K59" s="104">
        <v>50</v>
      </c>
      <c r="L59" s="123">
        <v>0</v>
      </c>
      <c r="M59" s="123">
        <v>0</v>
      </c>
      <c r="N59" s="126"/>
      <c r="O59" s="127"/>
      <c r="P59" s="127"/>
      <c r="Q59" s="127"/>
      <c r="R59" s="128"/>
      <c r="S59" s="128"/>
      <c r="T59" s="128"/>
    </row>
    <row r="60" ht="18.75" customHeight="1" spans="1:20">
      <c r="A60" s="122" t="s">
        <v>90</v>
      </c>
      <c r="B60" s="122" t="s">
        <v>168</v>
      </c>
      <c r="C60" s="122" t="s">
        <v>92</v>
      </c>
      <c r="D60" s="123" t="s">
        <v>386</v>
      </c>
      <c r="E60" s="124">
        <v>27.8305</v>
      </c>
      <c r="F60" s="104">
        <v>12.8065</v>
      </c>
      <c r="G60" s="104">
        <v>15.024</v>
      </c>
      <c r="H60" s="104">
        <v>0</v>
      </c>
      <c r="I60" s="104"/>
      <c r="J60" s="104">
        <v>0</v>
      </c>
      <c r="K60" s="104">
        <v>0</v>
      </c>
      <c r="L60" s="123">
        <v>0</v>
      </c>
      <c r="M60" s="123">
        <v>0</v>
      </c>
      <c r="N60" s="126"/>
      <c r="O60" s="127"/>
      <c r="P60" s="127"/>
      <c r="Q60" s="127"/>
      <c r="R60" s="128"/>
      <c r="S60" s="128"/>
      <c r="T60" s="128"/>
    </row>
    <row r="61" ht="18.75" customHeight="1" spans="1:20">
      <c r="A61" s="122" t="s">
        <v>90</v>
      </c>
      <c r="B61" s="122" t="s">
        <v>168</v>
      </c>
      <c r="C61" s="122" t="s">
        <v>94</v>
      </c>
      <c r="D61" s="123" t="s">
        <v>387</v>
      </c>
      <c r="E61" s="124">
        <v>401.4876</v>
      </c>
      <c r="F61" s="104">
        <v>0</v>
      </c>
      <c r="G61" s="104">
        <v>48.8076</v>
      </c>
      <c r="H61" s="104">
        <v>279.9</v>
      </c>
      <c r="I61" s="104"/>
      <c r="J61" s="104">
        <v>22.78</v>
      </c>
      <c r="K61" s="104">
        <v>50</v>
      </c>
      <c r="L61" s="123">
        <v>0</v>
      </c>
      <c r="M61" s="123">
        <v>0</v>
      </c>
      <c r="N61" s="126"/>
      <c r="O61" s="127"/>
      <c r="P61" s="127"/>
      <c r="Q61" s="127"/>
      <c r="R61" s="128"/>
      <c r="S61" s="128"/>
      <c r="T61" s="128"/>
    </row>
    <row r="62" ht="18.75" customHeight="1" spans="1:20">
      <c r="A62" s="122" t="s">
        <v>90</v>
      </c>
      <c r="B62" s="122" t="s">
        <v>168</v>
      </c>
      <c r="C62" s="122" t="s">
        <v>100</v>
      </c>
      <c r="D62" s="123" t="s">
        <v>388</v>
      </c>
      <c r="E62" s="124">
        <v>65.5893</v>
      </c>
      <c r="F62" s="104">
        <v>61.9893</v>
      </c>
      <c r="G62" s="104">
        <v>3.6</v>
      </c>
      <c r="H62" s="104">
        <v>0</v>
      </c>
      <c r="I62" s="104"/>
      <c r="J62" s="104">
        <v>0</v>
      </c>
      <c r="K62" s="104">
        <v>0</v>
      </c>
      <c r="L62" s="123">
        <v>0</v>
      </c>
      <c r="M62" s="123">
        <v>0</v>
      </c>
      <c r="N62" s="126"/>
      <c r="O62" s="127"/>
      <c r="P62" s="127"/>
      <c r="Q62" s="127"/>
      <c r="R62" s="128"/>
      <c r="S62" s="128"/>
      <c r="T62" s="128"/>
    </row>
    <row r="63" ht="18.75" customHeight="1" spans="1:20">
      <c r="A63" s="122"/>
      <c r="B63" s="122" t="s">
        <v>172</v>
      </c>
      <c r="C63" s="122"/>
      <c r="D63" s="123"/>
      <c r="E63" s="124">
        <v>546.7423</v>
      </c>
      <c r="F63" s="104">
        <v>35.8429</v>
      </c>
      <c r="G63" s="104">
        <v>509.2794</v>
      </c>
      <c r="H63" s="104">
        <v>0.6</v>
      </c>
      <c r="I63" s="104"/>
      <c r="J63" s="104">
        <v>1.02</v>
      </c>
      <c r="K63" s="104">
        <v>0</v>
      </c>
      <c r="L63" s="123">
        <v>0</v>
      </c>
      <c r="M63" s="123">
        <v>0</v>
      </c>
      <c r="N63" s="126"/>
      <c r="O63" s="127"/>
      <c r="P63" s="127"/>
      <c r="Q63" s="127"/>
      <c r="R63" s="128"/>
      <c r="S63" s="128"/>
      <c r="T63" s="128"/>
    </row>
    <row r="64" ht="18.75" customHeight="1" spans="1:20">
      <c r="A64" s="122" t="s">
        <v>90</v>
      </c>
      <c r="B64" s="122" t="s">
        <v>174</v>
      </c>
      <c r="C64" s="122" t="s">
        <v>92</v>
      </c>
      <c r="D64" s="123" t="s">
        <v>389</v>
      </c>
      <c r="E64" s="124">
        <v>8.406514</v>
      </c>
      <c r="F64" s="104">
        <v>6.7848</v>
      </c>
      <c r="G64" s="104">
        <v>1.621714</v>
      </c>
      <c r="H64" s="104">
        <v>0</v>
      </c>
      <c r="I64" s="104"/>
      <c r="J64" s="104">
        <v>0</v>
      </c>
      <c r="K64" s="104">
        <v>0</v>
      </c>
      <c r="L64" s="123">
        <v>0</v>
      </c>
      <c r="M64" s="123">
        <v>0</v>
      </c>
      <c r="N64" s="126"/>
      <c r="O64" s="127"/>
      <c r="P64" s="127"/>
      <c r="Q64" s="127"/>
      <c r="R64" s="128"/>
      <c r="S64" s="128"/>
      <c r="T64" s="128"/>
    </row>
    <row r="65" ht="18.75" customHeight="1" spans="1:20">
      <c r="A65" s="122" t="s">
        <v>90</v>
      </c>
      <c r="B65" s="122" t="s">
        <v>174</v>
      </c>
      <c r="C65" s="122" t="s">
        <v>94</v>
      </c>
      <c r="D65" s="123" t="s">
        <v>390</v>
      </c>
      <c r="E65" s="124">
        <v>502.7634</v>
      </c>
      <c r="F65" s="104">
        <v>0</v>
      </c>
      <c r="G65" s="104">
        <v>501.1434</v>
      </c>
      <c r="H65" s="104">
        <v>0.6</v>
      </c>
      <c r="I65" s="104"/>
      <c r="J65" s="104">
        <v>1.02</v>
      </c>
      <c r="K65" s="104">
        <v>0</v>
      </c>
      <c r="L65" s="123">
        <v>0</v>
      </c>
      <c r="M65" s="123">
        <v>0</v>
      </c>
      <c r="N65" s="126"/>
      <c r="O65" s="127"/>
      <c r="P65" s="127"/>
      <c r="Q65" s="127"/>
      <c r="R65" s="128"/>
      <c r="S65" s="128"/>
      <c r="T65" s="128"/>
    </row>
    <row r="66" ht="18.75" customHeight="1" spans="1:20">
      <c r="A66" s="122" t="s">
        <v>90</v>
      </c>
      <c r="B66" s="122" t="s">
        <v>174</v>
      </c>
      <c r="C66" s="122" t="s">
        <v>100</v>
      </c>
      <c r="D66" s="123" t="s">
        <v>391</v>
      </c>
      <c r="E66" s="124">
        <v>35.572386</v>
      </c>
      <c r="F66" s="104">
        <v>29.0581</v>
      </c>
      <c r="G66" s="104">
        <v>6.514286</v>
      </c>
      <c r="H66" s="104">
        <v>0</v>
      </c>
      <c r="I66" s="104"/>
      <c r="J66" s="104">
        <v>0</v>
      </c>
      <c r="K66" s="104">
        <v>0</v>
      </c>
      <c r="L66" s="123">
        <v>0</v>
      </c>
      <c r="M66" s="123">
        <v>0</v>
      </c>
      <c r="N66" s="126"/>
      <c r="O66" s="127"/>
      <c r="P66" s="127"/>
      <c r="Q66" s="127"/>
      <c r="R66" s="128"/>
      <c r="S66" s="128"/>
      <c r="T66" s="128"/>
    </row>
    <row r="67" ht="18.75" customHeight="1" spans="1:20">
      <c r="A67" s="122"/>
      <c r="B67" s="122" t="s">
        <v>178</v>
      </c>
      <c r="C67" s="122"/>
      <c r="D67" s="123"/>
      <c r="E67" s="124">
        <v>61.9509</v>
      </c>
      <c r="F67" s="104">
        <v>39.5189</v>
      </c>
      <c r="G67" s="104">
        <v>22.432</v>
      </c>
      <c r="H67" s="104">
        <v>0</v>
      </c>
      <c r="I67" s="104"/>
      <c r="J67" s="104">
        <v>0</v>
      </c>
      <c r="K67" s="104">
        <v>0</v>
      </c>
      <c r="L67" s="123">
        <v>0</v>
      </c>
      <c r="M67" s="123">
        <v>0</v>
      </c>
      <c r="N67" s="126"/>
      <c r="O67" s="127"/>
      <c r="P67" s="127"/>
      <c r="Q67" s="127"/>
      <c r="R67" s="128"/>
      <c r="S67" s="128"/>
      <c r="T67" s="128"/>
    </row>
    <row r="68" ht="18.75" customHeight="1" spans="1:20">
      <c r="A68" s="122" t="s">
        <v>90</v>
      </c>
      <c r="B68" s="122" t="s">
        <v>180</v>
      </c>
      <c r="C68" s="122" t="s">
        <v>92</v>
      </c>
      <c r="D68" s="123" t="s">
        <v>392</v>
      </c>
      <c r="E68" s="124">
        <v>15.87</v>
      </c>
      <c r="F68" s="104">
        <v>12.5335</v>
      </c>
      <c r="G68" s="104">
        <v>3.332</v>
      </c>
      <c r="H68" s="104">
        <v>0</v>
      </c>
      <c r="I68" s="104"/>
      <c r="J68" s="104">
        <v>0</v>
      </c>
      <c r="K68" s="104">
        <v>0</v>
      </c>
      <c r="L68" s="123">
        <v>0</v>
      </c>
      <c r="M68" s="123">
        <v>0</v>
      </c>
      <c r="N68" s="126"/>
      <c r="O68" s="127"/>
      <c r="P68" s="127"/>
      <c r="Q68" s="127"/>
      <c r="R68" s="128"/>
      <c r="S68" s="128"/>
      <c r="T68" s="128"/>
    </row>
    <row r="69" ht="18.75" customHeight="1" spans="1:20">
      <c r="A69" s="122" t="s">
        <v>90</v>
      </c>
      <c r="B69" s="122" t="s">
        <v>180</v>
      </c>
      <c r="C69" s="122" t="s">
        <v>94</v>
      </c>
      <c r="D69" s="123" t="s">
        <v>393</v>
      </c>
      <c r="E69" s="124">
        <v>3</v>
      </c>
      <c r="F69" s="104">
        <v>0</v>
      </c>
      <c r="G69" s="104">
        <v>3</v>
      </c>
      <c r="H69" s="104">
        <v>0</v>
      </c>
      <c r="I69" s="104"/>
      <c r="J69" s="104">
        <v>0</v>
      </c>
      <c r="K69" s="104">
        <v>0</v>
      </c>
      <c r="L69" s="123">
        <v>0</v>
      </c>
      <c r="M69" s="123">
        <v>0</v>
      </c>
      <c r="N69" s="126"/>
      <c r="O69" s="127"/>
      <c r="P69" s="127"/>
      <c r="Q69" s="127"/>
      <c r="R69" s="128"/>
      <c r="S69" s="128"/>
      <c r="T69" s="128"/>
    </row>
    <row r="70" ht="18.75" customHeight="1" spans="1:20">
      <c r="A70" s="122" t="s">
        <v>90</v>
      </c>
      <c r="B70" s="122" t="s">
        <v>180</v>
      </c>
      <c r="C70" s="122" t="s">
        <v>100</v>
      </c>
      <c r="D70" s="123" t="s">
        <v>394</v>
      </c>
      <c r="E70" s="124">
        <v>43.07</v>
      </c>
      <c r="F70" s="104">
        <v>26.9854</v>
      </c>
      <c r="G70" s="104">
        <v>16.1</v>
      </c>
      <c r="H70" s="104">
        <v>0</v>
      </c>
      <c r="I70" s="104"/>
      <c r="J70" s="104">
        <v>0</v>
      </c>
      <c r="K70" s="104">
        <v>0</v>
      </c>
      <c r="L70" s="123">
        <v>0</v>
      </c>
      <c r="M70" s="123">
        <v>0</v>
      </c>
      <c r="N70" s="126"/>
      <c r="O70" s="127"/>
      <c r="P70" s="127"/>
      <c r="Q70" s="127"/>
      <c r="R70" s="128"/>
      <c r="S70" s="128"/>
      <c r="T70" s="128"/>
    </row>
    <row r="71" ht="18.75" customHeight="1" spans="1:20">
      <c r="A71" s="122"/>
      <c r="B71" s="122"/>
      <c r="C71" s="122"/>
      <c r="D71" s="123" t="s">
        <v>395</v>
      </c>
      <c r="E71" s="124">
        <v>31</v>
      </c>
      <c r="F71" s="104">
        <v>0</v>
      </c>
      <c r="G71" s="104">
        <v>31</v>
      </c>
      <c r="H71" s="104">
        <v>0</v>
      </c>
      <c r="I71" s="104"/>
      <c r="J71" s="104">
        <v>0</v>
      </c>
      <c r="K71" s="104">
        <v>0</v>
      </c>
      <c r="L71" s="123">
        <v>0</v>
      </c>
      <c r="M71" s="123">
        <v>0</v>
      </c>
      <c r="N71" s="126"/>
      <c r="O71" s="127"/>
      <c r="P71" s="127"/>
      <c r="Q71" s="127"/>
      <c r="R71" s="128"/>
      <c r="S71" s="128"/>
      <c r="T71" s="128"/>
    </row>
    <row r="72" ht="18.75" hidden="1" customHeight="1" spans="1:20">
      <c r="A72" s="122"/>
      <c r="B72" s="122"/>
      <c r="C72" s="122"/>
      <c r="D72" s="123"/>
      <c r="E72" s="124">
        <v>31</v>
      </c>
      <c r="F72" s="104">
        <v>0</v>
      </c>
      <c r="G72" s="104">
        <v>31</v>
      </c>
      <c r="H72" s="104">
        <v>0</v>
      </c>
      <c r="I72" s="104"/>
      <c r="J72" s="104">
        <v>0</v>
      </c>
      <c r="K72" s="104">
        <v>0</v>
      </c>
      <c r="L72" s="123">
        <v>0</v>
      </c>
      <c r="M72" s="123">
        <v>0</v>
      </c>
      <c r="N72" s="126"/>
      <c r="O72" s="127"/>
      <c r="P72" s="127"/>
      <c r="Q72" s="127"/>
      <c r="R72" s="128"/>
      <c r="S72" s="128"/>
      <c r="T72" s="128"/>
    </row>
    <row r="73" ht="18.75" hidden="1" customHeight="1" spans="1:20">
      <c r="A73" s="122"/>
      <c r="B73" s="122"/>
      <c r="C73" s="122"/>
      <c r="D73" s="123"/>
      <c r="E73" s="124">
        <v>2</v>
      </c>
      <c r="F73" s="104">
        <v>0</v>
      </c>
      <c r="G73" s="104">
        <v>2</v>
      </c>
      <c r="H73" s="104">
        <v>0</v>
      </c>
      <c r="I73" s="104"/>
      <c r="J73" s="104">
        <v>0</v>
      </c>
      <c r="K73" s="104">
        <v>0</v>
      </c>
      <c r="L73" s="123">
        <v>0</v>
      </c>
      <c r="M73" s="123">
        <v>0</v>
      </c>
      <c r="N73" s="126"/>
      <c r="O73" s="127"/>
      <c r="P73" s="127"/>
      <c r="Q73" s="127"/>
      <c r="R73" s="128"/>
      <c r="S73" s="128"/>
      <c r="T73" s="128"/>
    </row>
    <row r="74" ht="18.75" hidden="1" customHeight="1" spans="1:20">
      <c r="A74" s="122"/>
      <c r="B74" s="122"/>
      <c r="C74" s="122"/>
      <c r="D74" s="123"/>
      <c r="E74" s="124">
        <v>3</v>
      </c>
      <c r="F74" s="104">
        <v>0</v>
      </c>
      <c r="G74" s="104">
        <v>3</v>
      </c>
      <c r="H74" s="104">
        <v>0</v>
      </c>
      <c r="I74" s="104"/>
      <c r="J74" s="104">
        <v>0</v>
      </c>
      <c r="K74" s="104">
        <v>0</v>
      </c>
      <c r="L74" s="123">
        <v>0</v>
      </c>
      <c r="M74" s="123">
        <v>0</v>
      </c>
      <c r="N74" s="126"/>
      <c r="O74" s="127"/>
      <c r="P74" s="127"/>
      <c r="Q74" s="127"/>
      <c r="R74" s="128"/>
      <c r="S74" s="128"/>
      <c r="T74" s="128"/>
    </row>
    <row r="75" ht="18.75" hidden="1" customHeight="1" spans="1:20">
      <c r="A75" s="122"/>
      <c r="B75" s="122"/>
      <c r="C75" s="122"/>
      <c r="D75" s="123"/>
      <c r="E75" s="124">
        <v>26</v>
      </c>
      <c r="F75" s="104">
        <v>0</v>
      </c>
      <c r="G75" s="104">
        <v>26</v>
      </c>
      <c r="H75" s="104">
        <v>0</v>
      </c>
      <c r="I75" s="104"/>
      <c r="J75" s="104">
        <v>0</v>
      </c>
      <c r="K75" s="104">
        <v>0</v>
      </c>
      <c r="L75" s="123">
        <v>0</v>
      </c>
      <c r="M75" s="123">
        <v>0</v>
      </c>
      <c r="N75" s="126"/>
      <c r="O75" s="127"/>
      <c r="P75" s="127"/>
      <c r="Q75" s="127"/>
      <c r="R75" s="128"/>
      <c r="S75" s="128"/>
      <c r="T75" s="128"/>
    </row>
    <row r="76" ht="18.75" customHeight="1" spans="1:20">
      <c r="A76" s="122"/>
      <c r="B76" s="122"/>
      <c r="C76" s="122"/>
      <c r="D76" s="123" t="s">
        <v>395</v>
      </c>
      <c r="E76" s="124">
        <f>E77+E80+E83</f>
        <v>152.81</v>
      </c>
      <c r="F76" s="124">
        <f t="shared" ref="F76:M76" si="3">F77+F80+F83</f>
        <v>30.7</v>
      </c>
      <c r="G76" s="124">
        <f t="shared" si="3"/>
        <v>112.15</v>
      </c>
      <c r="H76" s="124">
        <f t="shared" si="3"/>
        <v>9.11</v>
      </c>
      <c r="I76" s="124">
        <f t="shared" si="3"/>
        <v>0</v>
      </c>
      <c r="J76" s="124">
        <f t="shared" si="3"/>
        <v>0.85</v>
      </c>
      <c r="K76" s="124">
        <f t="shared" si="3"/>
        <v>0</v>
      </c>
      <c r="L76" s="124">
        <f t="shared" si="3"/>
        <v>0</v>
      </c>
      <c r="M76" s="124">
        <f t="shared" si="3"/>
        <v>0</v>
      </c>
      <c r="N76" s="126"/>
      <c r="O76" s="127"/>
      <c r="P76" s="127"/>
      <c r="Q76" s="127"/>
      <c r="R76" s="128"/>
      <c r="S76" s="128"/>
      <c r="T76" s="128"/>
    </row>
    <row r="77" ht="18.75" hidden="1" customHeight="1" spans="1:20">
      <c r="A77" s="122"/>
      <c r="B77" s="122"/>
      <c r="C77" s="122"/>
      <c r="D77" s="123"/>
      <c r="E77" s="124">
        <f>SUM(E78:E79)</f>
        <v>67.2</v>
      </c>
      <c r="F77" s="124">
        <f t="shared" ref="F77:G77" si="4">SUM(F78:F79)</f>
        <v>30.7</v>
      </c>
      <c r="G77" s="124">
        <f t="shared" si="4"/>
        <v>36.5</v>
      </c>
      <c r="H77" s="104">
        <v>0</v>
      </c>
      <c r="I77" s="104"/>
      <c r="J77" s="104">
        <v>0</v>
      </c>
      <c r="K77" s="104">
        <v>0</v>
      </c>
      <c r="L77" s="123">
        <v>0</v>
      </c>
      <c r="M77" s="123">
        <v>0</v>
      </c>
      <c r="N77" s="126"/>
      <c r="O77" s="127"/>
      <c r="P77" s="127"/>
      <c r="Q77" s="127"/>
      <c r="R77" s="128"/>
      <c r="S77" s="128"/>
      <c r="T77" s="128"/>
    </row>
    <row r="78" ht="18.75" hidden="1" customHeight="1" spans="1:20">
      <c r="A78" s="122"/>
      <c r="B78" s="122"/>
      <c r="C78" s="122"/>
      <c r="D78" s="123"/>
      <c r="E78" s="124">
        <v>36.5</v>
      </c>
      <c r="F78" s="104">
        <v>0</v>
      </c>
      <c r="G78" s="104">
        <v>36.5</v>
      </c>
      <c r="H78" s="104">
        <v>0</v>
      </c>
      <c r="I78" s="104"/>
      <c r="J78" s="104">
        <v>0</v>
      </c>
      <c r="K78" s="104">
        <v>0</v>
      </c>
      <c r="L78" s="123">
        <v>0</v>
      </c>
      <c r="M78" s="123">
        <v>0</v>
      </c>
      <c r="N78" s="126"/>
      <c r="O78" s="127"/>
      <c r="P78" s="127"/>
      <c r="Q78" s="127"/>
      <c r="R78" s="128"/>
      <c r="S78" s="128"/>
      <c r="T78" s="128"/>
    </row>
    <row r="79" ht="18.75" hidden="1" customHeight="1" spans="1:20">
      <c r="A79" s="122"/>
      <c r="B79" s="122"/>
      <c r="C79" s="122"/>
      <c r="D79" s="123"/>
      <c r="E79" s="124">
        <v>30.7</v>
      </c>
      <c r="F79" s="104">
        <v>30.7</v>
      </c>
      <c r="G79" s="104"/>
      <c r="H79" s="104">
        <v>0</v>
      </c>
      <c r="I79" s="104"/>
      <c r="J79" s="104">
        <v>0</v>
      </c>
      <c r="K79" s="104">
        <v>0</v>
      </c>
      <c r="L79" s="123">
        <v>0</v>
      </c>
      <c r="M79" s="123">
        <v>0</v>
      </c>
      <c r="N79" s="126"/>
      <c r="O79" s="127"/>
      <c r="P79" s="127"/>
      <c r="Q79" s="127"/>
      <c r="R79" s="128"/>
      <c r="S79" s="128"/>
      <c r="T79" s="128"/>
    </row>
    <row r="80" ht="18.75" hidden="1" customHeight="1" spans="1:20">
      <c r="A80" s="122"/>
      <c r="B80" s="122"/>
      <c r="C80" s="122"/>
      <c r="D80" s="123"/>
      <c r="E80" s="124">
        <f>SUM(E81:E82)</f>
        <v>45.12</v>
      </c>
      <c r="F80" s="124">
        <f t="shared" ref="F80:G80" si="5">SUM(F81:F82)</f>
        <v>0</v>
      </c>
      <c r="G80" s="124">
        <f t="shared" si="5"/>
        <v>45.12</v>
      </c>
      <c r="H80" s="104">
        <v>0</v>
      </c>
      <c r="I80" s="104"/>
      <c r="J80" s="104">
        <v>0</v>
      </c>
      <c r="K80" s="104">
        <v>0</v>
      </c>
      <c r="L80" s="123">
        <v>0</v>
      </c>
      <c r="M80" s="123">
        <v>0</v>
      </c>
      <c r="N80" s="126"/>
      <c r="O80" s="127"/>
      <c r="P80" s="127"/>
      <c r="Q80" s="127"/>
      <c r="R80" s="128"/>
      <c r="S80" s="128"/>
      <c r="T80" s="128"/>
    </row>
    <row r="81" ht="18.75" hidden="1" customHeight="1" spans="1:20">
      <c r="A81" s="122"/>
      <c r="B81" s="122"/>
      <c r="C81" s="122"/>
      <c r="D81" s="123"/>
      <c r="E81" s="124">
        <v>39.2</v>
      </c>
      <c r="F81" s="104">
        <v>0</v>
      </c>
      <c r="G81" s="104">
        <v>39.2</v>
      </c>
      <c r="H81" s="104">
        <v>0</v>
      </c>
      <c r="I81" s="104"/>
      <c r="J81" s="104">
        <v>0</v>
      </c>
      <c r="K81" s="104">
        <v>0</v>
      </c>
      <c r="L81" s="123">
        <v>0</v>
      </c>
      <c r="M81" s="123">
        <v>0</v>
      </c>
      <c r="N81" s="126"/>
      <c r="O81" s="127"/>
      <c r="P81" s="127"/>
      <c r="Q81" s="127"/>
      <c r="R81" s="128"/>
      <c r="S81" s="128"/>
      <c r="T81" s="128"/>
    </row>
    <row r="82" ht="18.75" hidden="1" customHeight="1" spans="1:20">
      <c r="A82" s="122"/>
      <c r="B82" s="122"/>
      <c r="C82" s="122"/>
      <c r="D82" s="123"/>
      <c r="E82" s="124">
        <v>5.92</v>
      </c>
      <c r="F82" s="104"/>
      <c r="G82" s="104">
        <v>5.92</v>
      </c>
      <c r="H82" s="104">
        <v>0</v>
      </c>
      <c r="I82" s="104"/>
      <c r="J82" s="104">
        <v>0</v>
      </c>
      <c r="K82" s="104">
        <v>0</v>
      </c>
      <c r="L82" s="123">
        <v>0</v>
      </c>
      <c r="M82" s="123">
        <v>0</v>
      </c>
      <c r="N82" s="126"/>
      <c r="O82" s="127"/>
      <c r="P82" s="127"/>
      <c r="Q82" s="127"/>
      <c r="R82" s="128"/>
      <c r="S82" s="128"/>
      <c r="T82" s="128"/>
    </row>
    <row r="83" ht="18.75" hidden="1" customHeight="1" spans="1:20">
      <c r="A83" s="122"/>
      <c r="B83" s="122"/>
      <c r="C83" s="122"/>
      <c r="D83" s="123"/>
      <c r="E83" s="124">
        <f>SUM(E84:E89)</f>
        <v>40.49</v>
      </c>
      <c r="F83" s="124">
        <f t="shared" ref="F83:J83" si="6">SUM(F84:F89)</f>
        <v>0</v>
      </c>
      <c r="G83" s="124">
        <f t="shared" si="6"/>
        <v>30.53</v>
      </c>
      <c r="H83" s="124">
        <f t="shared" si="6"/>
        <v>9.11</v>
      </c>
      <c r="I83" s="124">
        <f t="shared" si="6"/>
        <v>0</v>
      </c>
      <c r="J83" s="124">
        <f t="shared" si="6"/>
        <v>0.85</v>
      </c>
      <c r="K83" s="104">
        <v>0</v>
      </c>
      <c r="L83" s="123">
        <v>0</v>
      </c>
      <c r="M83" s="123">
        <v>0</v>
      </c>
      <c r="N83" s="126"/>
      <c r="O83" s="127"/>
      <c r="P83" s="127"/>
      <c r="Q83" s="127"/>
      <c r="R83" s="128"/>
      <c r="S83" s="128"/>
      <c r="T83" s="128"/>
    </row>
    <row r="84" ht="18.75" hidden="1" customHeight="1" spans="1:20">
      <c r="A84" s="122"/>
      <c r="B84" s="122"/>
      <c r="C84" s="122"/>
      <c r="D84" s="123"/>
      <c r="E84" s="124">
        <v>2.99</v>
      </c>
      <c r="F84" s="104">
        <v>0</v>
      </c>
      <c r="G84" s="104">
        <v>2.14</v>
      </c>
      <c r="H84" s="104">
        <v>0</v>
      </c>
      <c r="I84" s="104"/>
      <c r="J84" s="104">
        <v>0.85</v>
      </c>
      <c r="K84" s="104">
        <v>0</v>
      </c>
      <c r="L84" s="123">
        <v>0</v>
      </c>
      <c r="M84" s="123">
        <v>0</v>
      </c>
      <c r="N84" s="126"/>
      <c r="O84" s="127"/>
      <c r="P84" s="127"/>
      <c r="Q84" s="127"/>
      <c r="R84" s="128"/>
      <c r="S84" s="128"/>
      <c r="T84" s="128"/>
    </row>
    <row r="85" ht="18.75" hidden="1" customHeight="1" spans="1:20">
      <c r="A85" s="122"/>
      <c r="B85" s="122"/>
      <c r="C85" s="122"/>
      <c r="D85" s="123"/>
      <c r="E85" s="124">
        <f>6.64-0.53</f>
        <v>6.11</v>
      </c>
      <c r="F85" s="104">
        <v>0</v>
      </c>
      <c r="G85" s="104"/>
      <c r="H85" s="104">
        <v>6.11</v>
      </c>
      <c r="I85" s="104"/>
      <c r="J85" s="104">
        <v>0</v>
      </c>
      <c r="K85" s="104">
        <v>0</v>
      </c>
      <c r="L85" s="123">
        <v>0</v>
      </c>
      <c r="M85" s="123">
        <v>0</v>
      </c>
      <c r="N85" s="126"/>
      <c r="O85" s="127"/>
      <c r="P85" s="127"/>
      <c r="Q85" s="127"/>
      <c r="R85" s="128"/>
      <c r="S85" s="128"/>
      <c r="T85" s="128"/>
    </row>
    <row r="86" ht="18.75" hidden="1" customHeight="1" spans="1:20">
      <c r="A86" s="122"/>
      <c r="B86" s="122"/>
      <c r="C86" s="122"/>
      <c r="D86" s="123"/>
      <c r="E86" s="124">
        <v>9.69</v>
      </c>
      <c r="F86" s="104">
        <v>0</v>
      </c>
      <c r="G86" s="104">
        <v>8.89</v>
      </c>
      <c r="H86" s="104">
        <v>0.8</v>
      </c>
      <c r="I86" s="104"/>
      <c r="J86" s="104">
        <v>0</v>
      </c>
      <c r="K86" s="104">
        <v>0</v>
      </c>
      <c r="L86" s="123">
        <v>0</v>
      </c>
      <c r="M86" s="123">
        <v>0</v>
      </c>
      <c r="N86" s="126"/>
      <c r="O86" s="127"/>
      <c r="P86" s="127"/>
      <c r="Q86" s="127"/>
      <c r="R86" s="128"/>
      <c r="S86" s="128"/>
      <c r="T86" s="128"/>
    </row>
    <row r="87" ht="18.75" hidden="1" customHeight="1" spans="1:20">
      <c r="A87" s="122"/>
      <c r="B87" s="122"/>
      <c r="C87" s="122"/>
      <c r="D87" s="123"/>
      <c r="E87" s="124">
        <v>0.6</v>
      </c>
      <c r="F87" s="104">
        <v>0</v>
      </c>
      <c r="G87" s="104">
        <v>0.6</v>
      </c>
      <c r="H87" s="104">
        <v>0</v>
      </c>
      <c r="I87" s="104"/>
      <c r="J87" s="104">
        <v>0</v>
      </c>
      <c r="K87" s="104">
        <v>0</v>
      </c>
      <c r="L87" s="123">
        <v>0</v>
      </c>
      <c r="M87" s="123">
        <v>0</v>
      </c>
      <c r="N87" s="126"/>
      <c r="O87" s="127"/>
      <c r="P87" s="127"/>
      <c r="Q87" s="127"/>
      <c r="R87" s="128"/>
      <c r="S87" s="128"/>
      <c r="T87" s="128"/>
    </row>
    <row r="88" ht="18.75" hidden="1" customHeight="1" spans="1:20">
      <c r="A88" s="122"/>
      <c r="B88" s="122"/>
      <c r="C88" s="122"/>
      <c r="D88" s="123"/>
      <c r="E88" s="124">
        <v>20.1</v>
      </c>
      <c r="F88" s="104">
        <v>0</v>
      </c>
      <c r="G88" s="104">
        <v>17.9</v>
      </c>
      <c r="H88" s="104">
        <v>2.2</v>
      </c>
      <c r="I88" s="104"/>
      <c r="J88" s="104">
        <v>0</v>
      </c>
      <c r="K88" s="104">
        <v>0</v>
      </c>
      <c r="L88" s="123">
        <v>0</v>
      </c>
      <c r="M88" s="123">
        <v>0</v>
      </c>
      <c r="N88" s="126"/>
      <c r="O88" s="127"/>
      <c r="P88" s="127"/>
      <c r="Q88" s="127"/>
      <c r="R88" s="128"/>
      <c r="S88" s="128"/>
      <c r="T88" s="128"/>
    </row>
    <row r="89" ht="18.75" hidden="1" customHeight="1" spans="1:20">
      <c r="A89" s="122"/>
      <c r="B89" s="122"/>
      <c r="C89" s="122"/>
      <c r="D89" s="123"/>
      <c r="E89" s="124">
        <v>1</v>
      </c>
      <c r="F89" s="104">
        <v>0</v>
      </c>
      <c r="G89" s="104">
        <v>1</v>
      </c>
      <c r="H89" s="104">
        <v>0</v>
      </c>
      <c r="I89" s="104"/>
      <c r="J89" s="104">
        <v>0</v>
      </c>
      <c r="K89" s="104">
        <v>0</v>
      </c>
      <c r="L89" s="123">
        <v>0</v>
      </c>
      <c r="M89" s="123">
        <v>0</v>
      </c>
      <c r="N89" s="126"/>
      <c r="O89" s="127"/>
      <c r="P89" s="127"/>
      <c r="Q89" s="127"/>
      <c r="R89" s="128"/>
      <c r="S89" s="128"/>
      <c r="T89" s="128"/>
    </row>
    <row r="90" ht="18.75" customHeight="1" spans="1:20">
      <c r="A90" s="122" t="s">
        <v>184</v>
      </c>
      <c r="B90" s="122"/>
      <c r="C90" s="122"/>
      <c r="D90" s="123"/>
      <c r="E90" s="124">
        <f>E91</f>
        <v>39.2</v>
      </c>
      <c r="F90" s="104">
        <v>0</v>
      </c>
      <c r="G90" s="104">
        <f>G91</f>
        <v>39.2</v>
      </c>
      <c r="H90" s="104">
        <v>0</v>
      </c>
      <c r="I90" s="104"/>
      <c r="J90" s="104">
        <v>0</v>
      </c>
      <c r="K90" s="104">
        <v>0</v>
      </c>
      <c r="L90" s="123">
        <v>0</v>
      </c>
      <c r="M90" s="123">
        <v>0</v>
      </c>
      <c r="N90" s="126"/>
      <c r="O90" s="127"/>
      <c r="P90" s="127"/>
      <c r="Q90" s="127"/>
      <c r="R90" s="128"/>
      <c r="S90" s="128"/>
      <c r="T90" s="128"/>
    </row>
    <row r="91" ht="18.75" customHeight="1" spans="1:20">
      <c r="A91" s="122"/>
      <c r="B91" s="122" t="s">
        <v>98</v>
      </c>
      <c r="C91" s="122"/>
      <c r="D91" s="123"/>
      <c r="E91" s="124">
        <f>SUM(E92)</f>
        <v>39.2</v>
      </c>
      <c r="F91" s="124">
        <f t="shared" ref="F91:G91" si="7">SUM(F92)</f>
        <v>0</v>
      </c>
      <c r="G91" s="124">
        <f t="shared" si="7"/>
        <v>39.2</v>
      </c>
      <c r="H91" s="104">
        <v>0</v>
      </c>
      <c r="I91" s="104"/>
      <c r="J91" s="104">
        <v>0</v>
      </c>
      <c r="K91" s="104">
        <v>0</v>
      </c>
      <c r="L91" s="123">
        <v>0</v>
      </c>
      <c r="M91" s="123">
        <v>0</v>
      </c>
      <c r="N91" s="126"/>
      <c r="O91" s="127"/>
      <c r="P91" s="127"/>
      <c r="Q91" s="127"/>
      <c r="R91" s="128"/>
      <c r="S91" s="128"/>
      <c r="T91" s="128"/>
    </row>
    <row r="92" ht="18.75" customHeight="1" spans="1:20">
      <c r="A92" s="122" t="s">
        <v>186</v>
      </c>
      <c r="B92" s="122" t="s">
        <v>119</v>
      </c>
      <c r="C92" s="122" t="s">
        <v>88</v>
      </c>
      <c r="D92" s="123" t="s">
        <v>396</v>
      </c>
      <c r="E92" s="124">
        <v>39.2</v>
      </c>
      <c r="F92" s="104">
        <v>0</v>
      </c>
      <c r="G92" s="104">
        <v>39.2</v>
      </c>
      <c r="H92" s="104">
        <v>0</v>
      </c>
      <c r="I92" s="104"/>
      <c r="J92" s="104">
        <v>0</v>
      </c>
      <c r="K92" s="104">
        <v>0</v>
      </c>
      <c r="L92" s="123">
        <v>0</v>
      </c>
      <c r="M92" s="123">
        <v>0</v>
      </c>
      <c r="N92" s="126"/>
      <c r="O92" s="127"/>
      <c r="P92" s="127"/>
      <c r="Q92" s="127"/>
      <c r="R92" s="128"/>
      <c r="S92" s="128"/>
      <c r="T92" s="128"/>
    </row>
    <row r="93" ht="18.75" customHeight="1" spans="1:20">
      <c r="A93" s="122" t="s">
        <v>397</v>
      </c>
      <c r="B93" s="122"/>
      <c r="C93" s="122"/>
      <c r="D93" s="123"/>
      <c r="E93" s="124">
        <f>E94+E97</f>
        <v>107.75</v>
      </c>
      <c r="F93" s="124">
        <f t="shared" ref="F93:G93" si="8">F94+F97</f>
        <v>0</v>
      </c>
      <c r="G93" s="124">
        <f t="shared" si="8"/>
        <v>107.75</v>
      </c>
      <c r="H93" s="104">
        <v>0</v>
      </c>
      <c r="I93" s="104"/>
      <c r="J93" s="104">
        <v>0</v>
      </c>
      <c r="K93" s="104">
        <v>0</v>
      </c>
      <c r="L93" s="123">
        <v>0</v>
      </c>
      <c r="M93" s="123">
        <v>0</v>
      </c>
      <c r="N93" s="126"/>
      <c r="O93" s="127"/>
      <c r="P93" s="127"/>
      <c r="Q93" s="127"/>
      <c r="R93" s="128"/>
      <c r="S93" s="128"/>
      <c r="T93" s="128"/>
    </row>
    <row r="94" ht="18.75" customHeight="1" spans="1:20">
      <c r="A94" s="122"/>
      <c r="B94" s="122" t="s">
        <v>92</v>
      </c>
      <c r="C94" s="122"/>
      <c r="D94" s="123"/>
      <c r="E94" s="124">
        <v>46</v>
      </c>
      <c r="F94" s="104">
        <v>0</v>
      </c>
      <c r="G94" s="104">
        <v>46</v>
      </c>
      <c r="H94" s="104">
        <v>0</v>
      </c>
      <c r="I94" s="104"/>
      <c r="J94" s="104">
        <v>0</v>
      </c>
      <c r="K94" s="104">
        <v>0</v>
      </c>
      <c r="L94" s="123">
        <v>0</v>
      </c>
      <c r="M94" s="123">
        <v>0</v>
      </c>
      <c r="N94" s="126"/>
      <c r="O94" s="127"/>
      <c r="P94" s="127"/>
      <c r="Q94" s="127"/>
      <c r="R94" s="128"/>
      <c r="S94" s="128"/>
      <c r="T94" s="128"/>
    </row>
    <row r="95" ht="18.75" customHeight="1" spans="1:20">
      <c r="A95" s="122" t="s">
        <v>189</v>
      </c>
      <c r="B95" s="122" t="s">
        <v>190</v>
      </c>
      <c r="C95" s="122" t="s">
        <v>98</v>
      </c>
      <c r="D95" s="123" t="s">
        <v>398</v>
      </c>
      <c r="E95" s="124">
        <v>28</v>
      </c>
      <c r="F95" s="104">
        <v>0</v>
      </c>
      <c r="G95" s="104">
        <v>28</v>
      </c>
      <c r="H95" s="104">
        <v>0</v>
      </c>
      <c r="I95" s="104"/>
      <c r="J95" s="104">
        <v>0</v>
      </c>
      <c r="K95" s="104">
        <v>0</v>
      </c>
      <c r="L95" s="123">
        <v>0</v>
      </c>
      <c r="M95" s="123">
        <v>0</v>
      </c>
      <c r="N95" s="126"/>
      <c r="O95" s="127"/>
      <c r="P95" s="127"/>
      <c r="Q95" s="127"/>
      <c r="R95" s="128"/>
      <c r="S95" s="128"/>
      <c r="T95" s="128"/>
    </row>
    <row r="96" ht="18.75" customHeight="1" spans="1:20">
      <c r="A96" s="122" t="s">
        <v>189</v>
      </c>
      <c r="B96" s="122" t="s">
        <v>190</v>
      </c>
      <c r="C96" s="122" t="s">
        <v>192</v>
      </c>
      <c r="D96" s="123" t="s">
        <v>399</v>
      </c>
      <c r="E96" s="124">
        <v>18</v>
      </c>
      <c r="F96" s="104">
        <v>0</v>
      </c>
      <c r="G96" s="104">
        <v>18</v>
      </c>
      <c r="H96" s="104">
        <v>0</v>
      </c>
      <c r="I96" s="104"/>
      <c r="J96" s="104">
        <v>0</v>
      </c>
      <c r="K96" s="104">
        <v>0</v>
      </c>
      <c r="L96" s="123">
        <v>0</v>
      </c>
      <c r="M96" s="123">
        <v>0</v>
      </c>
      <c r="N96" s="126"/>
      <c r="O96" s="127"/>
      <c r="P96" s="127"/>
      <c r="Q96" s="127"/>
      <c r="R96" s="128"/>
      <c r="S96" s="128"/>
      <c r="T96" s="128"/>
    </row>
    <row r="97" ht="18.75" customHeight="1" spans="1:20">
      <c r="A97" s="122"/>
      <c r="B97" s="122" t="s">
        <v>88</v>
      </c>
      <c r="C97" s="122"/>
      <c r="D97" s="123"/>
      <c r="E97" s="124">
        <f>SUM(E98:E99)</f>
        <v>61.75</v>
      </c>
      <c r="F97" s="104">
        <v>0</v>
      </c>
      <c r="G97" s="104">
        <f>SUM(G98:G99)</f>
        <v>61.75</v>
      </c>
      <c r="H97" s="104">
        <v>0</v>
      </c>
      <c r="I97" s="104"/>
      <c r="J97" s="104">
        <v>0</v>
      </c>
      <c r="K97" s="104">
        <v>0</v>
      </c>
      <c r="L97" s="123">
        <v>0</v>
      </c>
      <c r="M97" s="123">
        <v>0</v>
      </c>
      <c r="N97" s="126"/>
      <c r="O97" s="127"/>
      <c r="P97" s="127"/>
      <c r="Q97" s="127"/>
      <c r="R97" s="128"/>
      <c r="S97" s="128"/>
      <c r="T97" s="128"/>
    </row>
    <row r="98" ht="18.75" customHeight="1" spans="1:20">
      <c r="A98" s="122" t="s">
        <v>189</v>
      </c>
      <c r="B98" s="122" t="s">
        <v>91</v>
      </c>
      <c r="C98" s="122" t="s">
        <v>108</v>
      </c>
      <c r="D98" s="123" t="s">
        <v>400</v>
      </c>
      <c r="E98" s="124">
        <v>48.75</v>
      </c>
      <c r="F98" s="104">
        <v>0</v>
      </c>
      <c r="G98" s="104">
        <v>48.75</v>
      </c>
      <c r="H98" s="104">
        <v>0</v>
      </c>
      <c r="I98" s="104"/>
      <c r="J98" s="104">
        <v>0</v>
      </c>
      <c r="K98" s="104">
        <v>0</v>
      </c>
      <c r="L98" s="123">
        <v>0</v>
      </c>
      <c r="M98" s="123">
        <v>0</v>
      </c>
      <c r="N98" s="126"/>
      <c r="O98" s="127"/>
      <c r="P98" s="127"/>
      <c r="Q98" s="127"/>
      <c r="R98" s="128"/>
      <c r="S98" s="128"/>
      <c r="T98" s="128"/>
    </row>
    <row r="99" ht="18.75" customHeight="1" spans="1:20">
      <c r="A99" s="122" t="s">
        <v>189</v>
      </c>
      <c r="B99" s="122" t="s">
        <v>91</v>
      </c>
      <c r="C99" s="122" t="s">
        <v>98</v>
      </c>
      <c r="D99" s="123" t="s">
        <v>401</v>
      </c>
      <c r="E99" s="124">
        <v>13</v>
      </c>
      <c r="F99" s="104">
        <v>0</v>
      </c>
      <c r="G99" s="104">
        <v>13</v>
      </c>
      <c r="H99" s="104">
        <v>0</v>
      </c>
      <c r="I99" s="104"/>
      <c r="J99" s="104">
        <v>0</v>
      </c>
      <c r="K99" s="104">
        <v>0</v>
      </c>
      <c r="L99" s="123">
        <v>0</v>
      </c>
      <c r="M99" s="123">
        <v>0</v>
      </c>
      <c r="N99" s="126"/>
      <c r="O99" s="127"/>
      <c r="P99" s="127"/>
      <c r="Q99" s="127"/>
      <c r="R99" s="128"/>
      <c r="S99" s="128"/>
      <c r="T99" s="128"/>
    </row>
    <row r="100" ht="18.75" customHeight="1" spans="1:20">
      <c r="A100" s="122" t="s">
        <v>197</v>
      </c>
      <c r="B100" s="122"/>
      <c r="C100" s="122"/>
      <c r="D100" s="123"/>
      <c r="E100" s="124">
        <f>E101+E106+E111+E113+E116+E119+E121+E123+E125</f>
        <v>972.72678</v>
      </c>
      <c r="F100" s="124">
        <f t="shared" ref="F100:H100" si="9">F101+F106+F111+F113+F116+F119+F121+F123+F125</f>
        <v>527.77338</v>
      </c>
      <c r="G100" s="124">
        <f t="shared" si="9"/>
        <v>282.2354</v>
      </c>
      <c r="H100" s="124">
        <f t="shared" si="9"/>
        <v>162.718</v>
      </c>
      <c r="I100" s="104"/>
      <c r="J100" s="104">
        <v>0</v>
      </c>
      <c r="K100" s="104">
        <v>0</v>
      </c>
      <c r="L100" s="123">
        <v>0</v>
      </c>
      <c r="M100" s="123">
        <v>0</v>
      </c>
      <c r="N100" s="126"/>
      <c r="O100" s="127"/>
      <c r="P100" s="127"/>
      <c r="Q100" s="127"/>
      <c r="R100" s="128"/>
      <c r="S100" s="128"/>
      <c r="T100" s="128"/>
    </row>
    <row r="101" ht="18.75" customHeight="1" spans="1:20">
      <c r="A101" s="122"/>
      <c r="B101" s="122" t="s">
        <v>94</v>
      </c>
      <c r="C101" s="122"/>
      <c r="D101" s="123"/>
      <c r="E101" s="124">
        <f>SUM(E102:E105)</f>
        <v>365.3613</v>
      </c>
      <c r="F101" s="124">
        <f t="shared" ref="F101:H101" si="10">SUM(F102:F105)</f>
        <v>133.5259</v>
      </c>
      <c r="G101" s="124">
        <f t="shared" si="10"/>
        <v>220.3354</v>
      </c>
      <c r="H101" s="124">
        <f t="shared" si="10"/>
        <v>11.5</v>
      </c>
      <c r="I101" s="104"/>
      <c r="J101" s="104">
        <v>0</v>
      </c>
      <c r="K101" s="104">
        <v>0</v>
      </c>
      <c r="L101" s="123">
        <v>0</v>
      </c>
      <c r="M101" s="123">
        <v>0</v>
      </c>
      <c r="N101" s="126"/>
      <c r="O101" s="127"/>
      <c r="P101" s="127"/>
      <c r="Q101" s="127"/>
      <c r="R101" s="128"/>
      <c r="S101" s="128"/>
      <c r="T101" s="128"/>
    </row>
    <row r="102" ht="18.75" customHeight="1" spans="1:20">
      <c r="A102" s="122" t="s">
        <v>199</v>
      </c>
      <c r="B102" s="122" t="s">
        <v>200</v>
      </c>
      <c r="C102" s="122" t="s">
        <v>92</v>
      </c>
      <c r="D102" s="123" t="s">
        <v>402</v>
      </c>
      <c r="E102" s="124">
        <v>9.65191799999999</v>
      </c>
      <c r="F102" s="104">
        <v>6.6613</v>
      </c>
      <c r="G102" s="104">
        <v>2.990618</v>
      </c>
      <c r="H102" s="104">
        <v>0</v>
      </c>
      <c r="I102" s="104"/>
      <c r="J102" s="104">
        <v>0</v>
      </c>
      <c r="K102" s="104">
        <v>0</v>
      </c>
      <c r="L102" s="123">
        <v>0</v>
      </c>
      <c r="M102" s="123">
        <v>0</v>
      </c>
      <c r="N102" s="126"/>
      <c r="O102" s="127"/>
      <c r="P102" s="127"/>
      <c r="Q102" s="127"/>
      <c r="R102" s="128"/>
      <c r="S102" s="128"/>
      <c r="T102" s="128"/>
    </row>
    <row r="103" ht="18.75" customHeight="1" spans="1:20">
      <c r="A103" s="122" t="s">
        <v>199</v>
      </c>
      <c r="B103" s="122" t="s">
        <v>200</v>
      </c>
      <c r="C103" s="122" t="s">
        <v>102</v>
      </c>
      <c r="D103" s="123" t="s">
        <v>403</v>
      </c>
      <c r="E103" s="124">
        <v>20</v>
      </c>
      <c r="F103" s="104">
        <v>0</v>
      </c>
      <c r="G103" s="104">
        <v>20</v>
      </c>
      <c r="H103" s="104">
        <v>0</v>
      </c>
      <c r="I103" s="104"/>
      <c r="J103" s="104">
        <v>0</v>
      </c>
      <c r="K103" s="104">
        <v>0</v>
      </c>
      <c r="L103" s="123">
        <v>0</v>
      </c>
      <c r="M103" s="123">
        <v>0</v>
      </c>
      <c r="N103" s="126"/>
      <c r="O103" s="127"/>
      <c r="P103" s="127"/>
      <c r="Q103" s="127"/>
      <c r="R103" s="128"/>
      <c r="S103" s="128"/>
      <c r="T103" s="128"/>
    </row>
    <row r="104" ht="18.75" customHeight="1" spans="1:20">
      <c r="A104" s="122" t="s">
        <v>199</v>
      </c>
      <c r="B104" s="122" t="s">
        <v>200</v>
      </c>
      <c r="C104" s="122" t="s">
        <v>111</v>
      </c>
      <c r="D104" s="123" t="s">
        <v>404</v>
      </c>
      <c r="E104" s="124">
        <v>103.37</v>
      </c>
      <c r="F104" s="104">
        <v>0</v>
      </c>
      <c r="G104" s="104">
        <v>103.37</v>
      </c>
      <c r="H104" s="104">
        <v>0</v>
      </c>
      <c r="I104" s="104"/>
      <c r="J104" s="104">
        <v>0</v>
      </c>
      <c r="K104" s="104">
        <v>0</v>
      </c>
      <c r="L104" s="123">
        <v>0</v>
      </c>
      <c r="M104" s="123">
        <v>0</v>
      </c>
      <c r="N104" s="126"/>
      <c r="O104" s="127"/>
      <c r="P104" s="127"/>
      <c r="Q104" s="127"/>
      <c r="R104" s="128"/>
      <c r="S104" s="128"/>
      <c r="T104" s="128"/>
    </row>
    <row r="105" ht="18.75" customHeight="1" spans="1:20">
      <c r="A105" s="122" t="s">
        <v>199</v>
      </c>
      <c r="B105" s="122" t="s">
        <v>200</v>
      </c>
      <c r="C105" s="122" t="s">
        <v>150</v>
      </c>
      <c r="D105" s="123" t="s">
        <v>405</v>
      </c>
      <c r="E105" s="124">
        <v>232.339382</v>
      </c>
      <c r="F105" s="104">
        <v>126.8646</v>
      </c>
      <c r="G105" s="104">
        <v>93.974782</v>
      </c>
      <c r="H105" s="104">
        <v>11.5</v>
      </c>
      <c r="I105" s="104"/>
      <c r="J105" s="104">
        <v>0</v>
      </c>
      <c r="K105" s="104">
        <v>0</v>
      </c>
      <c r="L105" s="123">
        <v>0</v>
      </c>
      <c r="M105" s="123">
        <v>0</v>
      </c>
      <c r="N105" s="126"/>
      <c r="O105" s="127"/>
      <c r="P105" s="127"/>
      <c r="Q105" s="127"/>
      <c r="R105" s="128"/>
      <c r="S105" s="128"/>
      <c r="T105" s="128"/>
    </row>
    <row r="106" ht="18.75" customHeight="1" spans="1:20">
      <c r="A106" s="122"/>
      <c r="B106" s="122" t="s">
        <v>108</v>
      </c>
      <c r="C106" s="122"/>
      <c r="D106" s="123"/>
      <c r="E106" s="124">
        <f>SUM(E107:E110)</f>
        <v>368.2361</v>
      </c>
      <c r="F106" s="124">
        <f t="shared" ref="F106:H106" si="11">SUM(F107:F110)</f>
        <v>365.6181</v>
      </c>
      <c r="G106" s="124">
        <f t="shared" si="11"/>
        <v>0</v>
      </c>
      <c r="H106" s="124">
        <f t="shared" si="11"/>
        <v>2.618</v>
      </c>
      <c r="I106" s="104"/>
      <c r="J106" s="104">
        <v>0</v>
      </c>
      <c r="K106" s="104">
        <v>0</v>
      </c>
      <c r="L106" s="123">
        <v>0</v>
      </c>
      <c r="M106" s="123">
        <v>0</v>
      </c>
      <c r="N106" s="126"/>
      <c r="O106" s="127"/>
      <c r="P106" s="127"/>
      <c r="Q106" s="127"/>
      <c r="R106" s="128"/>
      <c r="S106" s="128"/>
      <c r="T106" s="128"/>
    </row>
    <row r="107" ht="18.75" customHeight="1" spans="1:20">
      <c r="A107" s="122" t="s">
        <v>199</v>
      </c>
      <c r="B107" s="122" t="s">
        <v>110</v>
      </c>
      <c r="C107" s="122" t="s">
        <v>92</v>
      </c>
      <c r="D107" s="123" t="s">
        <v>406</v>
      </c>
      <c r="E107" s="124">
        <v>0.952</v>
      </c>
      <c r="F107" s="104">
        <v>0</v>
      </c>
      <c r="G107" s="104">
        <v>0</v>
      </c>
      <c r="H107" s="104">
        <v>0.952</v>
      </c>
      <c r="I107" s="104"/>
      <c r="J107" s="104">
        <v>0</v>
      </c>
      <c r="K107" s="104">
        <v>0</v>
      </c>
      <c r="L107" s="123">
        <v>0</v>
      </c>
      <c r="M107" s="123">
        <v>0</v>
      </c>
      <c r="N107" s="126"/>
      <c r="O107" s="127"/>
      <c r="P107" s="127"/>
      <c r="Q107" s="127"/>
      <c r="R107" s="128"/>
      <c r="S107" s="128"/>
      <c r="T107" s="128"/>
    </row>
    <row r="108" ht="18.75" customHeight="1" spans="1:20">
      <c r="A108" s="122" t="s">
        <v>199</v>
      </c>
      <c r="B108" s="122" t="s">
        <v>110</v>
      </c>
      <c r="C108" s="122" t="s">
        <v>94</v>
      </c>
      <c r="D108" s="123" t="s">
        <v>407</v>
      </c>
      <c r="E108" s="124">
        <v>1.666</v>
      </c>
      <c r="F108" s="104">
        <v>0</v>
      </c>
      <c r="G108" s="104">
        <v>0</v>
      </c>
      <c r="H108" s="104">
        <v>1.666</v>
      </c>
      <c r="I108" s="104"/>
      <c r="J108" s="104">
        <v>0</v>
      </c>
      <c r="K108" s="104">
        <v>0</v>
      </c>
      <c r="L108" s="123">
        <v>0</v>
      </c>
      <c r="M108" s="123">
        <v>0</v>
      </c>
      <c r="N108" s="126"/>
      <c r="O108" s="127"/>
      <c r="P108" s="127"/>
      <c r="Q108" s="127"/>
      <c r="R108" s="128"/>
      <c r="S108" s="128"/>
      <c r="T108" s="128"/>
    </row>
    <row r="109" ht="18.75" customHeight="1" spans="1:20">
      <c r="A109" s="122" t="s">
        <v>199</v>
      </c>
      <c r="B109" s="122" t="s">
        <v>110</v>
      </c>
      <c r="C109" s="122" t="s">
        <v>102</v>
      </c>
      <c r="D109" s="123" t="s">
        <v>408</v>
      </c>
      <c r="E109" s="124">
        <v>7.3581</v>
      </c>
      <c r="F109" s="104">
        <v>7.3581</v>
      </c>
      <c r="G109" s="104">
        <v>0</v>
      </c>
      <c r="H109" s="104">
        <v>0</v>
      </c>
      <c r="I109" s="104"/>
      <c r="J109" s="104">
        <v>0</v>
      </c>
      <c r="K109" s="104">
        <v>0</v>
      </c>
      <c r="L109" s="123">
        <v>0</v>
      </c>
      <c r="M109" s="123">
        <v>0</v>
      </c>
      <c r="N109" s="126"/>
      <c r="O109" s="127"/>
      <c r="P109" s="127"/>
      <c r="Q109" s="127"/>
      <c r="R109" s="128"/>
      <c r="S109" s="128"/>
      <c r="T109" s="128"/>
    </row>
    <row r="110" ht="18.75" customHeight="1" spans="1:20">
      <c r="A110" s="122" t="s">
        <v>199</v>
      </c>
      <c r="B110" s="122" t="s">
        <v>110</v>
      </c>
      <c r="C110" s="122" t="s">
        <v>108</v>
      </c>
      <c r="D110" s="123" t="s">
        <v>409</v>
      </c>
      <c r="E110" s="124">
        <v>358.26</v>
      </c>
      <c r="F110" s="104">
        <v>358.26</v>
      </c>
      <c r="G110" s="104">
        <v>0</v>
      </c>
      <c r="H110" s="104">
        <v>0</v>
      </c>
      <c r="I110" s="104"/>
      <c r="J110" s="104">
        <v>0</v>
      </c>
      <c r="K110" s="104">
        <v>0</v>
      </c>
      <c r="L110" s="123">
        <v>0</v>
      </c>
      <c r="M110" s="123">
        <v>0</v>
      </c>
      <c r="N110" s="126"/>
      <c r="O110" s="127"/>
      <c r="P110" s="127"/>
      <c r="Q110" s="127"/>
      <c r="R110" s="128"/>
      <c r="S110" s="128"/>
      <c r="T110" s="128"/>
    </row>
    <row r="111" ht="18.75" customHeight="1" spans="1:20">
      <c r="A111" s="122"/>
      <c r="B111" s="122" t="s">
        <v>98</v>
      </c>
      <c r="C111" s="122"/>
      <c r="D111" s="123"/>
      <c r="E111" s="124">
        <f>SUM(E112)</f>
        <v>1.40938</v>
      </c>
      <c r="F111" s="104">
        <v>1.40938</v>
      </c>
      <c r="G111" s="104">
        <v>0</v>
      </c>
      <c r="H111" s="104">
        <v>0</v>
      </c>
      <c r="I111" s="104"/>
      <c r="J111" s="104">
        <v>0</v>
      </c>
      <c r="K111" s="104">
        <v>0</v>
      </c>
      <c r="L111" s="123">
        <v>0</v>
      </c>
      <c r="M111" s="123">
        <v>0</v>
      </c>
      <c r="N111" s="126"/>
      <c r="O111" s="127"/>
      <c r="P111" s="127"/>
      <c r="Q111" s="127"/>
      <c r="R111" s="128"/>
      <c r="S111" s="128"/>
      <c r="T111" s="128"/>
    </row>
    <row r="112" ht="18.75" customHeight="1" spans="1:20">
      <c r="A112" s="122" t="s">
        <v>199</v>
      </c>
      <c r="B112" s="122" t="s">
        <v>119</v>
      </c>
      <c r="C112" s="122" t="s">
        <v>108</v>
      </c>
      <c r="D112" s="123" t="s">
        <v>410</v>
      </c>
      <c r="E112" s="124">
        <v>1.40938</v>
      </c>
      <c r="F112" s="104">
        <v>1.40938</v>
      </c>
      <c r="G112" s="104">
        <v>0</v>
      </c>
      <c r="H112" s="104">
        <v>0</v>
      </c>
      <c r="I112" s="104"/>
      <c r="J112" s="104">
        <v>0</v>
      </c>
      <c r="K112" s="104">
        <v>0</v>
      </c>
      <c r="L112" s="123">
        <v>0</v>
      </c>
      <c r="M112" s="123">
        <v>0</v>
      </c>
      <c r="N112" s="126"/>
      <c r="O112" s="127"/>
      <c r="P112" s="127"/>
      <c r="Q112" s="127"/>
      <c r="R112" s="128"/>
      <c r="S112" s="128"/>
      <c r="T112" s="128"/>
    </row>
    <row r="113" ht="18.75" customHeight="1" spans="1:20">
      <c r="A113" s="122"/>
      <c r="B113" s="122" t="s">
        <v>212</v>
      </c>
      <c r="C113" s="122"/>
      <c r="D113" s="123"/>
      <c r="E113" s="124">
        <v>61</v>
      </c>
      <c r="F113" s="104">
        <v>0</v>
      </c>
      <c r="G113" s="104">
        <v>12.4</v>
      </c>
      <c r="H113" s="104">
        <v>48.6</v>
      </c>
      <c r="I113" s="104"/>
      <c r="J113" s="104">
        <v>0</v>
      </c>
      <c r="K113" s="104">
        <v>0</v>
      </c>
      <c r="L113" s="123">
        <v>0</v>
      </c>
      <c r="M113" s="123">
        <v>0</v>
      </c>
      <c r="N113" s="126"/>
      <c r="O113" s="127"/>
      <c r="P113" s="127"/>
      <c r="Q113" s="127"/>
      <c r="R113" s="128"/>
      <c r="S113" s="128"/>
      <c r="T113" s="128"/>
    </row>
    <row r="114" ht="18.75" customHeight="1" spans="1:20">
      <c r="A114" s="122" t="s">
        <v>199</v>
      </c>
      <c r="B114" s="122" t="s">
        <v>214</v>
      </c>
      <c r="C114" s="122" t="s">
        <v>92</v>
      </c>
      <c r="D114" s="123" t="s">
        <v>411</v>
      </c>
      <c r="E114" s="124">
        <v>48.6</v>
      </c>
      <c r="F114" s="104">
        <v>0</v>
      </c>
      <c r="G114" s="104">
        <v>0</v>
      </c>
      <c r="H114" s="104">
        <v>48.6</v>
      </c>
      <c r="I114" s="104"/>
      <c r="J114" s="104">
        <v>0</v>
      </c>
      <c r="K114" s="104">
        <v>0</v>
      </c>
      <c r="L114" s="123">
        <v>0</v>
      </c>
      <c r="M114" s="123">
        <v>0</v>
      </c>
      <c r="N114" s="126"/>
      <c r="O114" s="127"/>
      <c r="P114" s="127"/>
      <c r="Q114" s="127"/>
      <c r="R114" s="128"/>
      <c r="S114" s="128"/>
      <c r="T114" s="128"/>
    </row>
    <row r="115" ht="18.75" customHeight="1" spans="1:20">
      <c r="A115" s="122" t="s">
        <v>199</v>
      </c>
      <c r="B115" s="122" t="s">
        <v>214</v>
      </c>
      <c r="C115" s="122" t="s">
        <v>150</v>
      </c>
      <c r="D115" s="123" t="s">
        <v>412</v>
      </c>
      <c r="E115" s="124">
        <v>12.4</v>
      </c>
      <c r="F115" s="104">
        <v>0</v>
      </c>
      <c r="G115" s="104">
        <v>12.4</v>
      </c>
      <c r="H115" s="104">
        <v>0</v>
      </c>
      <c r="I115" s="104"/>
      <c r="J115" s="104">
        <v>0</v>
      </c>
      <c r="K115" s="104">
        <v>0</v>
      </c>
      <c r="L115" s="123">
        <v>0</v>
      </c>
      <c r="M115" s="123">
        <v>0</v>
      </c>
      <c r="N115" s="126"/>
      <c r="O115" s="127"/>
      <c r="P115" s="127"/>
      <c r="Q115" s="127"/>
      <c r="R115" s="128"/>
      <c r="S115" s="128"/>
      <c r="T115" s="128"/>
    </row>
    <row r="116" ht="18.75" customHeight="1" spans="1:20">
      <c r="A116" s="122"/>
      <c r="B116" s="122" t="s">
        <v>123</v>
      </c>
      <c r="C116" s="122"/>
      <c r="D116" s="123"/>
      <c r="E116" s="124">
        <v>47.5</v>
      </c>
      <c r="F116" s="104">
        <v>0</v>
      </c>
      <c r="G116" s="104">
        <v>47.5</v>
      </c>
      <c r="H116" s="104">
        <v>0</v>
      </c>
      <c r="I116" s="104"/>
      <c r="J116" s="104">
        <v>0</v>
      </c>
      <c r="K116" s="104">
        <v>0</v>
      </c>
      <c r="L116" s="123">
        <v>0</v>
      </c>
      <c r="M116" s="123">
        <v>0</v>
      </c>
      <c r="N116" s="126"/>
      <c r="O116" s="127"/>
      <c r="P116" s="127"/>
      <c r="Q116" s="127"/>
      <c r="R116" s="128"/>
      <c r="S116" s="128"/>
      <c r="T116" s="128"/>
    </row>
    <row r="117" ht="18.75" customHeight="1" spans="1:20">
      <c r="A117" s="122" t="s">
        <v>199</v>
      </c>
      <c r="B117" s="122" t="s">
        <v>125</v>
      </c>
      <c r="C117" s="122" t="s">
        <v>94</v>
      </c>
      <c r="D117" s="123" t="s">
        <v>413</v>
      </c>
      <c r="E117" s="124">
        <v>16.5</v>
      </c>
      <c r="F117" s="104">
        <v>0</v>
      </c>
      <c r="G117" s="104">
        <v>16.5</v>
      </c>
      <c r="H117" s="104">
        <v>0</v>
      </c>
      <c r="I117" s="104"/>
      <c r="J117" s="104">
        <v>0</v>
      </c>
      <c r="K117" s="104">
        <v>0</v>
      </c>
      <c r="L117" s="123">
        <v>0</v>
      </c>
      <c r="M117" s="123">
        <v>0</v>
      </c>
      <c r="N117" s="126"/>
      <c r="O117" s="127"/>
      <c r="P117" s="127"/>
      <c r="Q117" s="127"/>
      <c r="R117" s="128"/>
      <c r="S117" s="128"/>
      <c r="T117" s="128"/>
    </row>
    <row r="118" ht="18.75" customHeight="1" spans="1:20">
      <c r="A118" s="122" t="s">
        <v>199</v>
      </c>
      <c r="B118" s="122" t="s">
        <v>125</v>
      </c>
      <c r="C118" s="122" t="s">
        <v>150</v>
      </c>
      <c r="D118" s="123" t="s">
        <v>414</v>
      </c>
      <c r="E118" s="124">
        <v>31</v>
      </c>
      <c r="F118" s="104">
        <v>0</v>
      </c>
      <c r="G118" s="104">
        <v>31</v>
      </c>
      <c r="H118" s="104">
        <v>0</v>
      </c>
      <c r="I118" s="104"/>
      <c r="J118" s="104">
        <v>0</v>
      </c>
      <c r="K118" s="104">
        <v>0</v>
      </c>
      <c r="L118" s="123">
        <v>0</v>
      </c>
      <c r="M118" s="123">
        <v>0</v>
      </c>
      <c r="N118" s="126"/>
      <c r="O118" s="127"/>
      <c r="P118" s="127"/>
      <c r="Q118" s="127"/>
      <c r="R118" s="128"/>
      <c r="S118" s="128"/>
      <c r="T118" s="128"/>
    </row>
    <row r="119" ht="18.75" customHeight="1" spans="1:20">
      <c r="A119" s="122"/>
      <c r="B119" s="122" t="s">
        <v>220</v>
      </c>
      <c r="C119" s="122"/>
      <c r="D119" s="123"/>
      <c r="E119" s="124">
        <v>2</v>
      </c>
      <c r="F119" s="104">
        <v>0</v>
      </c>
      <c r="G119" s="104">
        <v>2</v>
      </c>
      <c r="H119" s="104">
        <v>0</v>
      </c>
      <c r="I119" s="104"/>
      <c r="J119" s="104">
        <v>0</v>
      </c>
      <c r="K119" s="104">
        <v>0</v>
      </c>
      <c r="L119" s="123">
        <v>0</v>
      </c>
      <c r="M119" s="123">
        <v>0</v>
      </c>
      <c r="N119" s="126"/>
      <c r="O119" s="127"/>
      <c r="P119" s="127"/>
      <c r="Q119" s="127"/>
      <c r="R119" s="128"/>
      <c r="S119" s="128"/>
      <c r="T119" s="128"/>
    </row>
    <row r="120" ht="18.75" customHeight="1" spans="1:20">
      <c r="A120" s="122" t="s">
        <v>199</v>
      </c>
      <c r="B120" s="122" t="s">
        <v>222</v>
      </c>
      <c r="C120" s="122" t="s">
        <v>94</v>
      </c>
      <c r="D120" s="123" t="s">
        <v>415</v>
      </c>
      <c r="E120" s="124">
        <v>2</v>
      </c>
      <c r="F120" s="104">
        <v>0</v>
      </c>
      <c r="G120" s="104">
        <v>2</v>
      </c>
      <c r="H120" s="104">
        <v>0</v>
      </c>
      <c r="I120" s="104"/>
      <c r="J120" s="104">
        <v>0</v>
      </c>
      <c r="K120" s="104">
        <v>0</v>
      </c>
      <c r="L120" s="123">
        <v>0</v>
      </c>
      <c r="M120" s="123">
        <v>0</v>
      </c>
      <c r="N120" s="126"/>
      <c r="O120" s="127"/>
      <c r="P120" s="127"/>
      <c r="Q120" s="127"/>
      <c r="R120" s="128"/>
      <c r="S120" s="128"/>
      <c r="T120" s="128"/>
    </row>
    <row r="121" ht="18.75" customHeight="1" spans="1:20">
      <c r="A121" s="122"/>
      <c r="B121" s="122" t="s">
        <v>224</v>
      </c>
      <c r="C121" s="122"/>
      <c r="D121" s="123"/>
      <c r="E121" s="124">
        <v>70</v>
      </c>
      <c r="F121" s="104">
        <v>0</v>
      </c>
      <c r="G121" s="104">
        <v>0</v>
      </c>
      <c r="H121" s="104">
        <v>70</v>
      </c>
      <c r="I121" s="104"/>
      <c r="J121" s="104">
        <v>0</v>
      </c>
      <c r="K121" s="104">
        <v>0</v>
      </c>
      <c r="L121" s="123">
        <v>0</v>
      </c>
      <c r="M121" s="123">
        <v>0</v>
      </c>
      <c r="N121" s="126"/>
      <c r="O121" s="127"/>
      <c r="P121" s="127"/>
      <c r="Q121" s="127"/>
      <c r="R121" s="128"/>
      <c r="S121" s="128"/>
      <c r="T121" s="128"/>
    </row>
    <row r="122" ht="18.75" customHeight="1" spans="1:20">
      <c r="A122" s="122" t="s">
        <v>199</v>
      </c>
      <c r="B122" s="122" t="s">
        <v>226</v>
      </c>
      <c r="C122" s="122" t="s">
        <v>92</v>
      </c>
      <c r="D122" s="123" t="s">
        <v>416</v>
      </c>
      <c r="E122" s="124">
        <v>70</v>
      </c>
      <c r="F122" s="104">
        <v>0</v>
      </c>
      <c r="G122" s="104">
        <v>0</v>
      </c>
      <c r="H122" s="104">
        <v>70</v>
      </c>
      <c r="I122" s="104"/>
      <c r="J122" s="104">
        <v>0</v>
      </c>
      <c r="K122" s="104">
        <v>0</v>
      </c>
      <c r="L122" s="123">
        <v>0</v>
      </c>
      <c r="M122" s="123">
        <v>0</v>
      </c>
      <c r="N122" s="126"/>
      <c r="O122" s="127"/>
      <c r="P122" s="127"/>
      <c r="Q122" s="127"/>
      <c r="R122" s="128"/>
      <c r="S122" s="128"/>
      <c r="T122" s="128"/>
    </row>
    <row r="123" ht="18.75" customHeight="1" spans="1:20">
      <c r="A123" s="122"/>
      <c r="B123" s="122" t="s">
        <v>228</v>
      </c>
      <c r="C123" s="122"/>
      <c r="D123" s="123"/>
      <c r="E123" s="124">
        <v>30</v>
      </c>
      <c r="F123" s="104">
        <v>0</v>
      </c>
      <c r="G123" s="104">
        <v>0</v>
      </c>
      <c r="H123" s="104">
        <v>30</v>
      </c>
      <c r="I123" s="104"/>
      <c r="J123" s="104">
        <v>0</v>
      </c>
      <c r="K123" s="104">
        <v>0</v>
      </c>
      <c r="L123" s="123">
        <v>0</v>
      </c>
      <c r="M123" s="123">
        <v>0</v>
      </c>
      <c r="N123" s="126"/>
      <c r="O123" s="127"/>
      <c r="P123" s="127"/>
      <c r="Q123" s="127"/>
      <c r="R123" s="128"/>
      <c r="S123" s="128"/>
      <c r="T123" s="128"/>
    </row>
    <row r="124" ht="18.75" customHeight="1" spans="1:20">
      <c r="A124" s="122" t="s">
        <v>199</v>
      </c>
      <c r="B124" s="122" t="s">
        <v>230</v>
      </c>
      <c r="C124" s="122" t="s">
        <v>92</v>
      </c>
      <c r="D124" s="123" t="s">
        <v>417</v>
      </c>
      <c r="E124" s="124">
        <v>30</v>
      </c>
      <c r="F124" s="104">
        <v>0</v>
      </c>
      <c r="G124" s="104">
        <v>0</v>
      </c>
      <c r="H124" s="104">
        <v>30</v>
      </c>
      <c r="I124" s="104"/>
      <c r="J124" s="104">
        <v>0</v>
      </c>
      <c r="K124" s="104">
        <v>0</v>
      </c>
      <c r="L124" s="123">
        <v>0</v>
      </c>
      <c r="M124" s="123">
        <v>0</v>
      </c>
      <c r="N124" s="126"/>
      <c r="O124" s="127"/>
      <c r="P124" s="127"/>
      <c r="Q124" s="127"/>
      <c r="R124" s="128"/>
      <c r="S124" s="128"/>
      <c r="T124" s="128"/>
    </row>
    <row r="125" ht="18.75" customHeight="1" spans="1:20">
      <c r="A125" s="122"/>
      <c r="B125" s="122" t="s">
        <v>150</v>
      </c>
      <c r="C125" s="122"/>
      <c r="D125" s="123"/>
      <c r="E125" s="124">
        <f>SUM(E126)</f>
        <v>27.22</v>
      </c>
      <c r="F125" s="124">
        <f>SUM(F126)</f>
        <v>27.22</v>
      </c>
      <c r="G125" s="104">
        <v>0</v>
      </c>
      <c r="H125" s="104">
        <v>0</v>
      </c>
      <c r="I125" s="104"/>
      <c r="J125" s="104">
        <v>0</v>
      </c>
      <c r="K125" s="104">
        <v>0</v>
      </c>
      <c r="L125" s="123">
        <v>0</v>
      </c>
      <c r="M125" s="123">
        <v>0</v>
      </c>
      <c r="N125" s="126"/>
      <c r="O125" s="127"/>
      <c r="P125" s="127"/>
      <c r="Q125" s="127"/>
      <c r="R125" s="128"/>
      <c r="S125" s="128"/>
      <c r="T125" s="128"/>
    </row>
    <row r="126" ht="18.75" customHeight="1" spans="1:20">
      <c r="A126" s="122" t="s">
        <v>199</v>
      </c>
      <c r="B126" s="122" t="s">
        <v>233</v>
      </c>
      <c r="C126" s="122" t="s">
        <v>92</v>
      </c>
      <c r="D126" s="123" t="s">
        <v>418</v>
      </c>
      <c r="E126" s="124">
        <v>27.22</v>
      </c>
      <c r="F126" s="104">
        <v>27.22</v>
      </c>
      <c r="G126" s="104">
        <v>0</v>
      </c>
      <c r="H126" s="104">
        <v>0</v>
      </c>
      <c r="I126" s="104"/>
      <c r="J126" s="104">
        <v>0</v>
      </c>
      <c r="K126" s="104">
        <v>0</v>
      </c>
      <c r="L126" s="123">
        <v>0</v>
      </c>
      <c r="M126" s="123">
        <v>0</v>
      </c>
      <c r="N126" s="126"/>
      <c r="O126" s="127"/>
      <c r="P126" s="127"/>
      <c r="Q126" s="127"/>
      <c r="R126" s="128"/>
      <c r="S126" s="128"/>
      <c r="T126" s="128"/>
    </row>
    <row r="127" ht="18.75" customHeight="1" spans="1:20">
      <c r="A127" s="122" t="s">
        <v>235</v>
      </c>
      <c r="B127" s="122"/>
      <c r="C127" s="122"/>
      <c r="D127" s="123"/>
      <c r="E127" s="124">
        <f>E128+E130+E132+E138+E143+E148</f>
        <v>1051.15006</v>
      </c>
      <c r="F127" s="124">
        <f t="shared" ref="F127:J127" si="12">F128+F130+F132+F138+F143+F148</f>
        <v>491.20096</v>
      </c>
      <c r="G127" s="124">
        <f t="shared" si="12"/>
        <v>369.7491</v>
      </c>
      <c r="H127" s="124">
        <f t="shared" si="12"/>
        <v>46.2</v>
      </c>
      <c r="I127" s="124">
        <f t="shared" si="12"/>
        <v>0</v>
      </c>
      <c r="J127" s="124">
        <f t="shared" si="12"/>
        <v>144</v>
      </c>
      <c r="K127" s="104">
        <v>0</v>
      </c>
      <c r="L127" s="123">
        <v>0</v>
      </c>
      <c r="M127" s="123">
        <v>0</v>
      </c>
      <c r="N127" s="126"/>
      <c r="O127" s="127"/>
      <c r="P127" s="127"/>
      <c r="Q127" s="127"/>
      <c r="R127" s="128"/>
      <c r="S127" s="128"/>
      <c r="T127" s="128"/>
    </row>
    <row r="128" ht="18.75" customHeight="1" spans="1:20">
      <c r="A128" s="122"/>
      <c r="B128" s="122" t="s">
        <v>92</v>
      </c>
      <c r="C128" s="122"/>
      <c r="D128" s="123"/>
      <c r="E128" s="124">
        <v>0.6291</v>
      </c>
      <c r="F128" s="104">
        <v>0</v>
      </c>
      <c r="G128" s="104">
        <v>0.6291</v>
      </c>
      <c r="H128" s="104">
        <v>0</v>
      </c>
      <c r="I128" s="104"/>
      <c r="J128" s="104">
        <v>0</v>
      </c>
      <c r="K128" s="104">
        <v>0</v>
      </c>
      <c r="L128" s="123">
        <v>0</v>
      </c>
      <c r="M128" s="123">
        <v>0</v>
      </c>
      <c r="N128" s="126"/>
      <c r="O128" s="127"/>
      <c r="P128" s="127"/>
      <c r="Q128" s="127"/>
      <c r="R128" s="128"/>
      <c r="S128" s="128"/>
      <c r="T128" s="128"/>
    </row>
    <row r="129" ht="18.75" customHeight="1" spans="1:20">
      <c r="A129" s="122" t="s">
        <v>237</v>
      </c>
      <c r="B129" s="122" t="s">
        <v>190</v>
      </c>
      <c r="C129" s="122" t="s">
        <v>150</v>
      </c>
      <c r="D129" s="123" t="s">
        <v>419</v>
      </c>
      <c r="E129" s="124">
        <v>0.6291</v>
      </c>
      <c r="F129" s="104">
        <v>0</v>
      </c>
      <c r="G129" s="104">
        <v>0.6291</v>
      </c>
      <c r="H129" s="104">
        <v>0</v>
      </c>
      <c r="I129" s="104"/>
      <c r="J129" s="104">
        <v>0</v>
      </c>
      <c r="K129" s="104">
        <v>0</v>
      </c>
      <c r="L129" s="123">
        <v>0</v>
      </c>
      <c r="M129" s="123">
        <v>0</v>
      </c>
      <c r="N129" s="126"/>
      <c r="O129" s="127"/>
      <c r="P129" s="127"/>
      <c r="Q129" s="127"/>
      <c r="R129" s="128"/>
      <c r="S129" s="128"/>
      <c r="T129" s="128"/>
    </row>
    <row r="130" ht="18.75" customHeight="1" spans="1:20">
      <c r="A130" s="122"/>
      <c r="B130" s="122" t="s">
        <v>88</v>
      </c>
      <c r="C130" s="122"/>
      <c r="D130" s="123"/>
      <c r="E130" s="124">
        <v>72.6</v>
      </c>
      <c r="F130" s="104">
        <v>0</v>
      </c>
      <c r="G130" s="104">
        <v>72.6</v>
      </c>
      <c r="H130" s="104">
        <v>0</v>
      </c>
      <c r="I130" s="104"/>
      <c r="J130" s="104">
        <v>0</v>
      </c>
      <c r="K130" s="104">
        <v>0</v>
      </c>
      <c r="L130" s="123">
        <v>0</v>
      </c>
      <c r="M130" s="123">
        <v>0</v>
      </c>
      <c r="N130" s="126"/>
      <c r="O130" s="127"/>
      <c r="P130" s="127"/>
      <c r="Q130" s="127"/>
      <c r="R130" s="128"/>
      <c r="S130" s="128"/>
      <c r="T130" s="128"/>
    </row>
    <row r="131" ht="18.75" customHeight="1" spans="1:20">
      <c r="A131" s="122" t="s">
        <v>237</v>
      </c>
      <c r="B131" s="122" t="s">
        <v>91</v>
      </c>
      <c r="C131" s="122" t="s">
        <v>150</v>
      </c>
      <c r="D131" s="123" t="s">
        <v>420</v>
      </c>
      <c r="E131" s="124">
        <v>72.6</v>
      </c>
      <c r="F131" s="104">
        <v>0</v>
      </c>
      <c r="G131" s="104">
        <v>72.6</v>
      </c>
      <c r="H131" s="104">
        <v>0</v>
      </c>
      <c r="I131" s="104"/>
      <c r="J131" s="104">
        <v>0</v>
      </c>
      <c r="K131" s="104">
        <v>0</v>
      </c>
      <c r="L131" s="123">
        <v>0</v>
      </c>
      <c r="M131" s="123">
        <v>0</v>
      </c>
      <c r="N131" s="126"/>
      <c r="O131" s="127"/>
      <c r="P131" s="127"/>
      <c r="Q131" s="127"/>
      <c r="R131" s="128"/>
      <c r="S131" s="128"/>
      <c r="T131" s="128"/>
    </row>
    <row r="132" ht="18.75" customHeight="1" spans="1:20">
      <c r="A132" s="122"/>
      <c r="B132" s="122" t="s">
        <v>102</v>
      </c>
      <c r="C132" s="122"/>
      <c r="D132" s="123"/>
      <c r="E132" s="124">
        <f>SUM(E133:E137)</f>
        <v>292.921192</v>
      </c>
      <c r="F132" s="124">
        <f t="shared" ref="F132:J132" si="13">SUM(F133:F137)</f>
        <v>131.401192</v>
      </c>
      <c r="G132" s="124">
        <f t="shared" si="13"/>
        <v>121.52</v>
      </c>
      <c r="H132" s="124">
        <f t="shared" si="13"/>
        <v>0</v>
      </c>
      <c r="I132" s="124">
        <f t="shared" si="13"/>
        <v>0</v>
      </c>
      <c r="J132" s="124">
        <f t="shared" si="13"/>
        <v>40</v>
      </c>
      <c r="K132" s="104">
        <v>0</v>
      </c>
      <c r="L132" s="123">
        <v>0</v>
      </c>
      <c r="M132" s="123">
        <v>0</v>
      </c>
      <c r="N132" s="126"/>
      <c r="O132" s="127"/>
      <c r="P132" s="127"/>
      <c r="Q132" s="127"/>
      <c r="R132" s="128"/>
      <c r="S132" s="128"/>
      <c r="T132" s="128"/>
    </row>
    <row r="133" ht="18.75" customHeight="1" spans="1:20">
      <c r="A133" s="122" t="s">
        <v>237</v>
      </c>
      <c r="B133" s="122" t="s">
        <v>104</v>
      </c>
      <c r="C133" s="122" t="s">
        <v>92</v>
      </c>
      <c r="D133" s="123" t="s">
        <v>421</v>
      </c>
      <c r="E133" s="124">
        <v>171.401192</v>
      </c>
      <c r="F133" s="104">
        <v>131.401192</v>
      </c>
      <c r="G133" s="104">
        <v>0</v>
      </c>
      <c r="H133" s="104">
        <v>0</v>
      </c>
      <c r="I133" s="104"/>
      <c r="J133" s="104">
        <v>40</v>
      </c>
      <c r="K133" s="104">
        <v>0</v>
      </c>
      <c r="L133" s="123">
        <v>0</v>
      </c>
      <c r="M133" s="123">
        <v>0</v>
      </c>
      <c r="N133" s="126"/>
      <c r="O133" s="127"/>
      <c r="P133" s="127"/>
      <c r="Q133" s="127"/>
      <c r="R133" s="128"/>
      <c r="S133" s="128"/>
      <c r="T133" s="128"/>
    </row>
    <row r="134" ht="18.75" customHeight="1" spans="1:20">
      <c r="A134" s="122" t="s">
        <v>237</v>
      </c>
      <c r="B134" s="122" t="s">
        <v>104</v>
      </c>
      <c r="C134" s="122" t="s">
        <v>88</v>
      </c>
      <c r="D134" s="123" t="s">
        <v>422</v>
      </c>
      <c r="E134" s="124">
        <v>3.1</v>
      </c>
      <c r="F134" s="104">
        <v>0</v>
      </c>
      <c r="G134" s="104">
        <v>3.1</v>
      </c>
      <c r="H134" s="104">
        <v>0</v>
      </c>
      <c r="I134" s="104"/>
      <c r="J134" s="104">
        <v>0</v>
      </c>
      <c r="K134" s="104">
        <v>0</v>
      </c>
      <c r="L134" s="123">
        <v>0</v>
      </c>
      <c r="M134" s="123">
        <v>0</v>
      </c>
      <c r="N134" s="126"/>
      <c r="O134" s="127"/>
      <c r="P134" s="127"/>
      <c r="Q134" s="127"/>
      <c r="R134" s="128"/>
      <c r="S134" s="128"/>
      <c r="T134" s="128"/>
    </row>
    <row r="135" ht="18.75" customHeight="1" spans="1:20">
      <c r="A135" s="122" t="s">
        <v>237</v>
      </c>
      <c r="B135" s="122" t="s">
        <v>104</v>
      </c>
      <c r="C135" s="122" t="s">
        <v>98</v>
      </c>
      <c r="D135" s="123" t="s">
        <v>423</v>
      </c>
      <c r="E135" s="124">
        <f>69.61+3.8</f>
        <v>73.41</v>
      </c>
      <c r="F135" s="104">
        <v>0</v>
      </c>
      <c r="G135" s="104">
        <v>73.41</v>
      </c>
      <c r="H135" s="104">
        <v>0</v>
      </c>
      <c r="I135" s="104"/>
      <c r="J135" s="104">
        <v>0</v>
      </c>
      <c r="K135" s="104">
        <v>0</v>
      </c>
      <c r="L135" s="123">
        <v>0</v>
      </c>
      <c r="M135" s="123">
        <v>0</v>
      </c>
      <c r="N135" s="126"/>
      <c r="O135" s="127"/>
      <c r="P135" s="127"/>
      <c r="Q135" s="127"/>
      <c r="R135" s="128"/>
      <c r="S135" s="128"/>
      <c r="T135" s="128"/>
    </row>
    <row r="136" ht="18.75" customHeight="1" spans="1:20">
      <c r="A136" s="122" t="s">
        <v>237</v>
      </c>
      <c r="B136" s="122" t="s">
        <v>104</v>
      </c>
      <c r="C136" s="122" t="s">
        <v>192</v>
      </c>
      <c r="D136" s="123" t="s">
        <v>424</v>
      </c>
      <c r="E136" s="124">
        <v>2.01</v>
      </c>
      <c r="F136" s="104">
        <v>0</v>
      </c>
      <c r="G136" s="104">
        <v>2.01</v>
      </c>
      <c r="H136" s="104">
        <v>0</v>
      </c>
      <c r="I136" s="104"/>
      <c r="J136" s="104">
        <v>0</v>
      </c>
      <c r="K136" s="104">
        <v>0</v>
      </c>
      <c r="L136" s="123">
        <v>0</v>
      </c>
      <c r="M136" s="123">
        <v>0</v>
      </c>
      <c r="N136" s="126"/>
      <c r="O136" s="127"/>
      <c r="P136" s="127"/>
      <c r="Q136" s="127"/>
      <c r="R136" s="128"/>
      <c r="S136" s="128"/>
      <c r="T136" s="128"/>
    </row>
    <row r="137" ht="18.75" customHeight="1" spans="1:20">
      <c r="A137" s="122" t="s">
        <v>237</v>
      </c>
      <c r="B137" s="122" t="s">
        <v>104</v>
      </c>
      <c r="C137" s="122" t="s">
        <v>150</v>
      </c>
      <c r="D137" s="123" t="s">
        <v>425</v>
      </c>
      <c r="E137" s="124">
        <v>43</v>
      </c>
      <c r="F137" s="104">
        <v>0</v>
      </c>
      <c r="G137" s="104">
        <v>43</v>
      </c>
      <c r="H137" s="104">
        <v>0</v>
      </c>
      <c r="I137" s="104"/>
      <c r="J137" s="104">
        <v>0</v>
      </c>
      <c r="K137" s="104">
        <v>0</v>
      </c>
      <c r="L137" s="123">
        <v>0</v>
      </c>
      <c r="M137" s="123">
        <v>0</v>
      </c>
      <c r="N137" s="126"/>
      <c r="O137" s="127"/>
      <c r="P137" s="127"/>
      <c r="Q137" s="127"/>
      <c r="R137" s="128"/>
      <c r="S137" s="128"/>
      <c r="T137" s="128"/>
    </row>
    <row r="138" ht="18.75" customHeight="1" spans="1:20">
      <c r="A138" s="122"/>
      <c r="B138" s="122" t="s">
        <v>212</v>
      </c>
      <c r="C138" s="122"/>
      <c r="D138" s="123"/>
      <c r="E138" s="124">
        <f>SUM(E139:E142)</f>
        <v>279</v>
      </c>
      <c r="F138" s="124">
        <f t="shared" ref="F138:J138" si="14">SUM(F139:F142)</f>
        <v>0</v>
      </c>
      <c r="G138" s="124">
        <f t="shared" si="14"/>
        <v>175</v>
      </c>
      <c r="H138" s="124">
        <f t="shared" si="14"/>
        <v>0</v>
      </c>
      <c r="I138" s="124">
        <f t="shared" si="14"/>
        <v>0</v>
      </c>
      <c r="J138" s="124">
        <f t="shared" si="14"/>
        <v>104</v>
      </c>
      <c r="K138" s="104">
        <v>0</v>
      </c>
      <c r="L138" s="123">
        <v>0</v>
      </c>
      <c r="M138" s="123">
        <v>0</v>
      </c>
      <c r="N138" s="126"/>
      <c r="O138" s="127"/>
      <c r="P138" s="127"/>
      <c r="Q138" s="127"/>
      <c r="R138" s="128"/>
      <c r="S138" s="128"/>
      <c r="T138" s="128"/>
    </row>
    <row r="139" ht="18.75" customHeight="1" spans="1:20">
      <c r="A139" s="122" t="s">
        <v>237</v>
      </c>
      <c r="B139" s="122" t="s">
        <v>214</v>
      </c>
      <c r="C139" s="122" t="s">
        <v>92</v>
      </c>
      <c r="D139" s="123" t="s">
        <v>426</v>
      </c>
      <c r="E139" s="124">
        <v>32</v>
      </c>
      <c r="F139" s="104">
        <v>0</v>
      </c>
      <c r="G139" s="104">
        <v>0</v>
      </c>
      <c r="H139" s="104">
        <v>0</v>
      </c>
      <c r="I139" s="104"/>
      <c r="J139" s="104">
        <v>32</v>
      </c>
      <c r="K139" s="104">
        <v>0</v>
      </c>
      <c r="L139" s="123">
        <v>0</v>
      </c>
      <c r="M139" s="123">
        <v>0</v>
      </c>
      <c r="N139" s="126"/>
      <c r="O139" s="127"/>
      <c r="P139" s="127"/>
      <c r="Q139" s="127"/>
      <c r="R139" s="128"/>
      <c r="S139" s="128"/>
      <c r="T139" s="128"/>
    </row>
    <row r="140" ht="18.75" customHeight="1" spans="1:20">
      <c r="A140" s="122" t="s">
        <v>237</v>
      </c>
      <c r="B140" s="122" t="s">
        <v>214</v>
      </c>
      <c r="C140" s="122" t="s">
        <v>94</v>
      </c>
      <c r="D140" s="123" t="s">
        <v>427</v>
      </c>
      <c r="E140" s="124">
        <v>50</v>
      </c>
      <c r="F140" s="104">
        <v>0</v>
      </c>
      <c r="G140" s="104">
        <v>0</v>
      </c>
      <c r="H140" s="104">
        <v>0</v>
      </c>
      <c r="I140" s="104"/>
      <c r="J140" s="104">
        <v>50</v>
      </c>
      <c r="K140" s="104">
        <v>0</v>
      </c>
      <c r="L140" s="123">
        <v>0</v>
      </c>
      <c r="M140" s="123">
        <v>0</v>
      </c>
      <c r="N140" s="126"/>
      <c r="O140" s="127"/>
      <c r="P140" s="127"/>
      <c r="Q140" s="127"/>
      <c r="R140" s="128"/>
      <c r="S140" s="128"/>
      <c r="T140" s="128"/>
    </row>
    <row r="141" ht="18.75" customHeight="1" spans="1:20">
      <c r="A141" s="122" t="s">
        <v>237</v>
      </c>
      <c r="B141" s="122" t="s">
        <v>214</v>
      </c>
      <c r="C141" s="122" t="s">
        <v>137</v>
      </c>
      <c r="D141" s="123" t="s">
        <v>428</v>
      </c>
      <c r="E141" s="124">
        <v>22</v>
      </c>
      <c r="F141" s="104">
        <v>0</v>
      </c>
      <c r="G141" s="104">
        <v>0</v>
      </c>
      <c r="H141" s="104">
        <v>0</v>
      </c>
      <c r="I141" s="104"/>
      <c r="J141" s="104">
        <v>22</v>
      </c>
      <c r="K141" s="104">
        <v>0</v>
      </c>
      <c r="L141" s="123">
        <v>0</v>
      </c>
      <c r="M141" s="123">
        <v>0</v>
      </c>
      <c r="N141" s="126"/>
      <c r="O141" s="127"/>
      <c r="P141" s="127"/>
      <c r="Q141" s="127"/>
      <c r="R141" s="128"/>
      <c r="S141" s="128"/>
      <c r="T141" s="128"/>
    </row>
    <row r="142" ht="18.75" customHeight="1" spans="1:20">
      <c r="A142" s="122" t="s">
        <v>237</v>
      </c>
      <c r="B142" s="122" t="s">
        <v>214</v>
      </c>
      <c r="C142" s="122" t="s">
        <v>220</v>
      </c>
      <c r="D142" s="123" t="s">
        <v>429</v>
      </c>
      <c r="E142" s="124">
        <v>175</v>
      </c>
      <c r="F142" s="104">
        <v>0</v>
      </c>
      <c r="G142" s="104">
        <v>175</v>
      </c>
      <c r="H142" s="104">
        <v>0</v>
      </c>
      <c r="I142" s="104"/>
      <c r="J142" s="104">
        <v>0</v>
      </c>
      <c r="K142" s="104">
        <v>0</v>
      </c>
      <c r="L142" s="123">
        <v>0</v>
      </c>
      <c r="M142" s="123">
        <v>0</v>
      </c>
      <c r="N142" s="126"/>
      <c r="O142" s="127"/>
      <c r="P142" s="127"/>
      <c r="Q142" s="127"/>
      <c r="R142" s="128"/>
      <c r="S142" s="128"/>
      <c r="T142" s="128"/>
    </row>
    <row r="143" ht="18.75" customHeight="1" spans="1:20">
      <c r="A143" s="122"/>
      <c r="B143" s="122" t="s">
        <v>123</v>
      </c>
      <c r="C143" s="122"/>
      <c r="D143" s="123"/>
      <c r="E143" s="124">
        <f>SUM(D144:E147)</f>
        <v>205.719266</v>
      </c>
      <c r="F143" s="104">
        <v>159.519266</v>
      </c>
      <c r="G143" s="104">
        <v>0</v>
      </c>
      <c r="H143" s="104">
        <v>46.2</v>
      </c>
      <c r="I143" s="104"/>
      <c r="J143" s="104">
        <v>0</v>
      </c>
      <c r="K143" s="104">
        <v>0</v>
      </c>
      <c r="L143" s="123">
        <v>0</v>
      </c>
      <c r="M143" s="123">
        <v>0</v>
      </c>
      <c r="N143" s="126"/>
      <c r="O143" s="127"/>
      <c r="P143" s="127"/>
      <c r="Q143" s="127"/>
      <c r="R143" s="128"/>
      <c r="S143" s="128"/>
      <c r="T143" s="128"/>
    </row>
    <row r="144" ht="18.75" customHeight="1" spans="1:20">
      <c r="A144" s="122" t="s">
        <v>237</v>
      </c>
      <c r="B144" s="122" t="s">
        <v>125</v>
      </c>
      <c r="C144" s="122" t="s">
        <v>92</v>
      </c>
      <c r="D144" s="123" t="s">
        <v>430</v>
      </c>
      <c r="E144" s="124">
        <v>41.217014</v>
      </c>
      <c r="F144" s="104">
        <v>41.217014</v>
      </c>
      <c r="G144" s="104">
        <v>0</v>
      </c>
      <c r="H144" s="104">
        <v>0</v>
      </c>
      <c r="I144" s="104"/>
      <c r="J144" s="104">
        <v>0</v>
      </c>
      <c r="K144" s="104">
        <v>0</v>
      </c>
      <c r="L144" s="123">
        <v>0</v>
      </c>
      <c r="M144" s="123">
        <v>0</v>
      </c>
      <c r="N144" s="126"/>
      <c r="O144" s="127"/>
      <c r="P144" s="127"/>
      <c r="Q144" s="127"/>
      <c r="R144" s="128"/>
      <c r="S144" s="128"/>
      <c r="T144" s="128"/>
    </row>
    <row r="145" ht="18.75" customHeight="1" spans="1:20">
      <c r="A145" s="122" t="s">
        <v>237</v>
      </c>
      <c r="B145" s="122" t="s">
        <v>125</v>
      </c>
      <c r="C145" s="122" t="s">
        <v>94</v>
      </c>
      <c r="D145" s="123" t="s">
        <v>431</v>
      </c>
      <c r="E145" s="124">
        <v>110.846385</v>
      </c>
      <c r="F145" s="104">
        <v>110.846385</v>
      </c>
      <c r="G145" s="104">
        <v>0</v>
      </c>
      <c r="H145" s="104">
        <v>0</v>
      </c>
      <c r="I145" s="104"/>
      <c r="J145" s="104">
        <v>0</v>
      </c>
      <c r="K145" s="104">
        <v>0</v>
      </c>
      <c r="L145" s="123">
        <v>0</v>
      </c>
      <c r="M145" s="123">
        <v>0</v>
      </c>
      <c r="N145" s="126"/>
      <c r="O145" s="127"/>
      <c r="P145" s="127"/>
      <c r="Q145" s="127"/>
      <c r="R145" s="128"/>
      <c r="S145" s="128"/>
      <c r="T145" s="128"/>
    </row>
    <row r="146" ht="18.75" customHeight="1" spans="1:20">
      <c r="A146" s="122" t="s">
        <v>237</v>
      </c>
      <c r="B146" s="122" t="s">
        <v>125</v>
      </c>
      <c r="C146" s="122" t="s">
        <v>88</v>
      </c>
      <c r="D146" s="123" t="s">
        <v>432</v>
      </c>
      <c r="E146" s="124">
        <v>46.2</v>
      </c>
      <c r="F146" s="104">
        <v>0</v>
      </c>
      <c r="G146" s="104">
        <v>0</v>
      </c>
      <c r="H146" s="104">
        <v>46.2</v>
      </c>
      <c r="I146" s="104"/>
      <c r="J146" s="104">
        <v>0</v>
      </c>
      <c r="K146" s="104">
        <v>0</v>
      </c>
      <c r="L146" s="123">
        <v>0</v>
      </c>
      <c r="M146" s="123">
        <v>0</v>
      </c>
      <c r="N146" s="126"/>
      <c r="O146" s="127"/>
      <c r="P146" s="127"/>
      <c r="Q146" s="127"/>
      <c r="R146" s="128"/>
      <c r="S146" s="128"/>
      <c r="T146" s="128"/>
    </row>
    <row r="147" ht="18.75" customHeight="1" spans="1:20">
      <c r="A147" s="122" t="s">
        <v>237</v>
      </c>
      <c r="B147" s="122" t="s">
        <v>125</v>
      </c>
      <c r="C147" s="122" t="s">
        <v>150</v>
      </c>
      <c r="D147" s="123" t="s">
        <v>433</v>
      </c>
      <c r="E147" s="124">
        <v>7.455867</v>
      </c>
      <c r="F147" s="104">
        <v>7.455867</v>
      </c>
      <c r="G147" s="104">
        <v>0</v>
      </c>
      <c r="H147" s="104">
        <v>0</v>
      </c>
      <c r="I147" s="104"/>
      <c r="J147" s="104">
        <v>0</v>
      </c>
      <c r="K147" s="104">
        <v>0</v>
      </c>
      <c r="L147" s="123">
        <v>0</v>
      </c>
      <c r="M147" s="123">
        <v>0</v>
      </c>
      <c r="N147" s="126"/>
      <c r="O147" s="127"/>
      <c r="P147" s="127"/>
      <c r="Q147" s="127"/>
      <c r="R147" s="128"/>
      <c r="S147" s="128"/>
      <c r="T147" s="128"/>
    </row>
    <row r="148" ht="18.75" customHeight="1" spans="1:20">
      <c r="A148" s="122"/>
      <c r="B148" s="122" t="s">
        <v>150</v>
      </c>
      <c r="C148" s="122"/>
      <c r="D148" s="123"/>
      <c r="E148" s="124">
        <f>SUM(E149)</f>
        <v>200.280502</v>
      </c>
      <c r="F148" s="124">
        <f t="shared" ref="F148:J148" si="15">SUM(F149)</f>
        <v>200.280502</v>
      </c>
      <c r="G148" s="124">
        <f t="shared" si="15"/>
        <v>0</v>
      </c>
      <c r="H148" s="124">
        <f t="shared" si="15"/>
        <v>0</v>
      </c>
      <c r="I148" s="124">
        <f t="shared" si="15"/>
        <v>0</v>
      </c>
      <c r="J148" s="124">
        <f t="shared" si="15"/>
        <v>0</v>
      </c>
      <c r="K148" s="104">
        <v>0</v>
      </c>
      <c r="L148" s="123">
        <v>0</v>
      </c>
      <c r="M148" s="123">
        <v>0</v>
      </c>
      <c r="N148" s="126"/>
      <c r="O148" s="127"/>
      <c r="P148" s="127"/>
      <c r="Q148" s="127"/>
      <c r="R148" s="128"/>
      <c r="S148" s="128"/>
      <c r="T148" s="128"/>
    </row>
    <row r="149" ht="18.75" customHeight="1" spans="1:20">
      <c r="A149" s="122" t="s">
        <v>237</v>
      </c>
      <c r="B149" s="122" t="s">
        <v>233</v>
      </c>
      <c r="C149" s="122" t="s">
        <v>92</v>
      </c>
      <c r="D149" s="123" t="s">
        <v>434</v>
      </c>
      <c r="E149" s="124">
        <v>200.280502</v>
      </c>
      <c r="F149" s="104">
        <v>200.280502</v>
      </c>
      <c r="G149" s="104">
        <v>0</v>
      </c>
      <c r="H149" s="104">
        <v>0</v>
      </c>
      <c r="I149" s="104"/>
      <c r="J149" s="104">
        <v>0</v>
      </c>
      <c r="K149" s="104">
        <v>0</v>
      </c>
      <c r="L149" s="123">
        <v>0</v>
      </c>
      <c r="M149" s="123">
        <v>0</v>
      </c>
      <c r="N149" s="126"/>
      <c r="O149" s="127"/>
      <c r="P149" s="127"/>
      <c r="Q149" s="127"/>
      <c r="R149" s="128"/>
      <c r="S149" s="128"/>
      <c r="T149" s="128"/>
    </row>
    <row r="150" ht="18.75" customHeight="1" spans="1:20">
      <c r="A150" s="122" t="s">
        <v>259</v>
      </c>
      <c r="B150" s="122"/>
      <c r="C150" s="122"/>
      <c r="D150" s="123"/>
      <c r="E150" s="124">
        <f>E151+E154+E157+E161</f>
        <v>406.656</v>
      </c>
      <c r="F150" s="124">
        <f t="shared" ref="F150:J150" si="16">F151+F154+F157+F161</f>
        <v>0</v>
      </c>
      <c r="G150" s="124">
        <f t="shared" si="16"/>
        <v>406.66</v>
      </c>
      <c r="H150" s="124">
        <f t="shared" si="16"/>
        <v>0</v>
      </c>
      <c r="I150" s="124">
        <f t="shared" si="16"/>
        <v>0</v>
      </c>
      <c r="J150" s="124">
        <f t="shared" si="16"/>
        <v>0</v>
      </c>
      <c r="K150" s="104">
        <v>0</v>
      </c>
      <c r="L150" s="123">
        <v>0</v>
      </c>
      <c r="M150" s="123">
        <v>0</v>
      </c>
      <c r="N150" s="126"/>
      <c r="O150" s="127"/>
      <c r="P150" s="127"/>
      <c r="Q150" s="127"/>
      <c r="R150" s="128"/>
      <c r="S150" s="128"/>
      <c r="T150" s="128"/>
    </row>
    <row r="151" ht="18" customHeight="1" spans="1:20">
      <c r="A151" s="122"/>
      <c r="B151" s="122" t="s">
        <v>92</v>
      </c>
      <c r="C151" s="122"/>
      <c r="D151" s="123"/>
      <c r="E151" s="124">
        <f>SUM(E152:E153)</f>
        <v>50.36</v>
      </c>
      <c r="F151" s="124">
        <f t="shared" ref="F151:J151" si="17">SUM(F152:F153)</f>
        <v>0</v>
      </c>
      <c r="G151" s="124">
        <f t="shared" si="17"/>
        <v>50.36</v>
      </c>
      <c r="H151" s="124">
        <f t="shared" si="17"/>
        <v>0</v>
      </c>
      <c r="I151" s="124">
        <f t="shared" si="17"/>
        <v>0</v>
      </c>
      <c r="J151" s="124">
        <f t="shared" si="17"/>
        <v>0</v>
      </c>
      <c r="K151" s="104">
        <v>0</v>
      </c>
      <c r="L151" s="123">
        <v>0</v>
      </c>
      <c r="M151" s="123">
        <v>0</v>
      </c>
      <c r="N151" s="126"/>
      <c r="O151" s="127"/>
      <c r="P151" s="127"/>
      <c r="Q151" s="127"/>
      <c r="R151" s="128"/>
      <c r="S151" s="128"/>
      <c r="T151" s="128"/>
    </row>
    <row r="152" ht="18.75" customHeight="1" spans="1:20">
      <c r="A152" s="122" t="s">
        <v>261</v>
      </c>
      <c r="B152" s="122" t="s">
        <v>190</v>
      </c>
      <c r="C152" s="122" t="s">
        <v>94</v>
      </c>
      <c r="D152" s="123" t="s">
        <v>435</v>
      </c>
      <c r="E152" s="124">
        <v>49.2</v>
      </c>
      <c r="F152" s="104">
        <v>0</v>
      </c>
      <c r="G152" s="104">
        <v>49.2</v>
      </c>
      <c r="H152" s="104">
        <v>0</v>
      </c>
      <c r="I152" s="104"/>
      <c r="J152" s="104">
        <v>0</v>
      </c>
      <c r="K152" s="104">
        <v>0</v>
      </c>
      <c r="L152" s="123">
        <v>0</v>
      </c>
      <c r="M152" s="123">
        <v>0</v>
      </c>
      <c r="N152" s="126"/>
      <c r="O152" s="127"/>
      <c r="P152" s="127"/>
      <c r="Q152" s="127"/>
      <c r="R152" s="128"/>
      <c r="S152" s="128"/>
      <c r="T152" s="128"/>
    </row>
    <row r="153" ht="18.75" customHeight="1" spans="1:20">
      <c r="A153" s="122" t="s">
        <v>261</v>
      </c>
      <c r="B153" s="122" t="s">
        <v>190</v>
      </c>
      <c r="C153" s="122" t="s">
        <v>150</v>
      </c>
      <c r="D153" s="123" t="s">
        <v>436</v>
      </c>
      <c r="E153" s="124">
        <v>1.16</v>
      </c>
      <c r="F153" s="104"/>
      <c r="G153" s="104">
        <v>1.16</v>
      </c>
      <c r="H153" s="104">
        <v>0</v>
      </c>
      <c r="I153" s="104"/>
      <c r="J153" s="104"/>
      <c r="K153" s="104">
        <v>0</v>
      </c>
      <c r="L153" s="123">
        <v>0</v>
      </c>
      <c r="M153" s="123">
        <v>0</v>
      </c>
      <c r="N153" s="126"/>
      <c r="O153" s="127"/>
      <c r="P153" s="127"/>
      <c r="Q153" s="127"/>
      <c r="R153" s="128"/>
      <c r="S153" s="128"/>
      <c r="T153" s="128"/>
    </row>
    <row r="154" ht="18.75" customHeight="1" spans="1:20">
      <c r="A154" s="122"/>
      <c r="B154" s="122" t="s">
        <v>94</v>
      </c>
      <c r="C154" s="122"/>
      <c r="D154" s="123"/>
      <c r="E154" s="124">
        <f>SUM(E155:E156)</f>
        <v>38.4</v>
      </c>
      <c r="F154" s="124">
        <f t="shared" ref="F154:G154" si="18">SUM(F155:F156)</f>
        <v>0</v>
      </c>
      <c r="G154" s="124">
        <f t="shared" si="18"/>
        <v>38.4</v>
      </c>
      <c r="H154" s="104">
        <v>0</v>
      </c>
      <c r="I154" s="104"/>
      <c r="J154" s="104">
        <v>0</v>
      </c>
      <c r="K154" s="104">
        <v>0</v>
      </c>
      <c r="L154" s="123">
        <v>0</v>
      </c>
      <c r="M154" s="123">
        <v>0</v>
      </c>
      <c r="N154" s="126"/>
      <c r="O154" s="127"/>
      <c r="P154" s="127"/>
      <c r="Q154" s="127"/>
      <c r="R154" s="128"/>
      <c r="S154" s="128"/>
      <c r="T154" s="128"/>
    </row>
    <row r="155" ht="18.75" customHeight="1" spans="1:20">
      <c r="A155" s="122" t="s">
        <v>261</v>
      </c>
      <c r="B155" s="122" t="s">
        <v>200</v>
      </c>
      <c r="C155" s="122" t="s">
        <v>88</v>
      </c>
      <c r="D155" s="123" t="s">
        <v>437</v>
      </c>
      <c r="E155" s="124">
        <v>12</v>
      </c>
      <c r="F155" s="104">
        <v>0</v>
      </c>
      <c r="G155" s="104">
        <v>12</v>
      </c>
      <c r="H155" s="104">
        <v>0</v>
      </c>
      <c r="I155" s="104"/>
      <c r="J155" s="104">
        <v>0</v>
      </c>
      <c r="K155" s="104">
        <v>0</v>
      </c>
      <c r="L155" s="123">
        <v>0</v>
      </c>
      <c r="M155" s="123">
        <v>0</v>
      </c>
      <c r="N155" s="126"/>
      <c r="O155" s="127"/>
      <c r="P155" s="127"/>
      <c r="Q155" s="127"/>
      <c r="R155" s="128"/>
      <c r="S155" s="128"/>
      <c r="T155" s="128"/>
    </row>
    <row r="156" ht="18.75" customHeight="1" spans="1:20">
      <c r="A156" s="122" t="s">
        <v>261</v>
      </c>
      <c r="B156" s="122" t="s">
        <v>200</v>
      </c>
      <c r="C156" s="122" t="s">
        <v>150</v>
      </c>
      <c r="D156" s="123" t="s">
        <v>438</v>
      </c>
      <c r="E156" s="124">
        <v>26.4</v>
      </c>
      <c r="F156" s="104">
        <v>0</v>
      </c>
      <c r="G156" s="104">
        <v>26.4</v>
      </c>
      <c r="H156" s="104">
        <v>0</v>
      </c>
      <c r="I156" s="104"/>
      <c r="J156" s="104">
        <v>0</v>
      </c>
      <c r="K156" s="104">
        <v>0</v>
      </c>
      <c r="L156" s="123">
        <v>0</v>
      </c>
      <c r="M156" s="123">
        <v>0</v>
      </c>
      <c r="N156" s="126"/>
      <c r="O156" s="127"/>
      <c r="P156" s="127"/>
      <c r="Q156" s="127"/>
      <c r="R156" s="128"/>
      <c r="S156" s="128"/>
      <c r="T156" s="128"/>
    </row>
    <row r="157" ht="18.75" customHeight="1" spans="1:20">
      <c r="A157" s="122"/>
      <c r="B157" s="122" t="s">
        <v>88</v>
      </c>
      <c r="C157" s="122"/>
      <c r="D157" s="123"/>
      <c r="E157" s="124">
        <f>SUM(E158:E160)</f>
        <v>314.896</v>
      </c>
      <c r="F157" s="124">
        <f t="shared" ref="F157:G157" si="19">SUM(F158:F160)</f>
        <v>0</v>
      </c>
      <c r="G157" s="124">
        <f t="shared" si="19"/>
        <v>314.9</v>
      </c>
      <c r="H157" s="104">
        <v>0</v>
      </c>
      <c r="I157" s="104"/>
      <c r="J157" s="104">
        <v>0</v>
      </c>
      <c r="K157" s="104">
        <v>0</v>
      </c>
      <c r="L157" s="123">
        <v>0</v>
      </c>
      <c r="M157" s="123">
        <v>0</v>
      </c>
      <c r="N157" s="126"/>
      <c r="O157" s="127"/>
      <c r="P157" s="127"/>
      <c r="Q157" s="127"/>
      <c r="R157" s="128"/>
      <c r="S157" s="128"/>
      <c r="T157" s="128"/>
    </row>
    <row r="158" ht="18.75" customHeight="1" spans="1:20">
      <c r="A158" s="122" t="s">
        <v>261</v>
      </c>
      <c r="B158" s="122" t="s">
        <v>91</v>
      </c>
      <c r="C158" s="122" t="s">
        <v>92</v>
      </c>
      <c r="D158" s="123" t="s">
        <v>439</v>
      </c>
      <c r="E158" s="124">
        <v>307.5</v>
      </c>
      <c r="F158" s="104">
        <v>0</v>
      </c>
      <c r="G158" s="104">
        <v>307.5</v>
      </c>
      <c r="H158" s="104">
        <v>0</v>
      </c>
      <c r="I158" s="104"/>
      <c r="J158" s="104">
        <v>0</v>
      </c>
      <c r="K158" s="104">
        <v>0</v>
      </c>
      <c r="L158" s="123">
        <v>0</v>
      </c>
      <c r="M158" s="123">
        <v>0</v>
      </c>
      <c r="N158" s="126"/>
      <c r="O158" s="127"/>
      <c r="P158" s="127"/>
      <c r="Q158" s="127"/>
      <c r="R158" s="128"/>
      <c r="S158" s="128"/>
      <c r="T158" s="128"/>
    </row>
    <row r="159" ht="18.75" customHeight="1" spans="1:20">
      <c r="A159" s="122" t="s">
        <v>261</v>
      </c>
      <c r="B159" s="122" t="s">
        <v>91</v>
      </c>
      <c r="C159" s="122" t="s">
        <v>94</v>
      </c>
      <c r="D159" s="123" t="s">
        <v>440</v>
      </c>
      <c r="E159" s="124">
        <v>3.396</v>
      </c>
      <c r="F159" s="104">
        <v>0</v>
      </c>
      <c r="G159" s="104">
        <v>3.4</v>
      </c>
      <c r="H159" s="104">
        <v>0</v>
      </c>
      <c r="I159" s="104"/>
      <c r="J159" s="104">
        <v>0</v>
      </c>
      <c r="K159" s="104">
        <v>0</v>
      </c>
      <c r="L159" s="123">
        <v>0</v>
      </c>
      <c r="M159" s="123">
        <v>0</v>
      </c>
      <c r="N159" s="126"/>
      <c r="O159" s="127"/>
      <c r="P159" s="127"/>
      <c r="Q159" s="127"/>
      <c r="R159" s="128"/>
      <c r="S159" s="128"/>
      <c r="T159" s="128"/>
    </row>
    <row r="160" ht="18.75" customHeight="1" spans="1:20">
      <c r="A160" s="122" t="s">
        <v>261</v>
      </c>
      <c r="B160" s="122" t="s">
        <v>91</v>
      </c>
      <c r="C160" s="122" t="s">
        <v>150</v>
      </c>
      <c r="D160" s="123" t="s">
        <v>441</v>
      </c>
      <c r="E160" s="124">
        <v>4</v>
      </c>
      <c r="F160" s="104">
        <v>0</v>
      </c>
      <c r="G160" s="104">
        <v>4</v>
      </c>
      <c r="H160" s="104">
        <v>0</v>
      </c>
      <c r="I160" s="104"/>
      <c r="J160" s="104">
        <v>0</v>
      </c>
      <c r="K160" s="104">
        <v>0</v>
      </c>
      <c r="L160" s="123">
        <v>0</v>
      </c>
      <c r="M160" s="123">
        <v>0</v>
      </c>
      <c r="N160" s="126"/>
      <c r="O160" s="127"/>
      <c r="P160" s="127"/>
      <c r="Q160" s="127"/>
      <c r="R160" s="128"/>
      <c r="S160" s="128"/>
      <c r="T160" s="128"/>
    </row>
    <row r="161" ht="18.75" customHeight="1" spans="1:20">
      <c r="A161" s="122"/>
      <c r="B161" s="122" t="s">
        <v>102</v>
      </c>
      <c r="C161" s="122"/>
      <c r="D161" s="123"/>
      <c r="E161" s="124">
        <v>3</v>
      </c>
      <c r="F161" s="104">
        <v>0</v>
      </c>
      <c r="G161" s="104">
        <v>3</v>
      </c>
      <c r="H161" s="104">
        <v>0</v>
      </c>
      <c r="I161" s="104"/>
      <c r="J161" s="104">
        <v>0</v>
      </c>
      <c r="K161" s="104">
        <v>0</v>
      </c>
      <c r="L161" s="123">
        <v>0</v>
      </c>
      <c r="M161" s="123">
        <v>0</v>
      </c>
      <c r="N161" s="126"/>
      <c r="O161" s="127"/>
      <c r="P161" s="127"/>
      <c r="Q161" s="127"/>
      <c r="R161" s="128"/>
      <c r="S161" s="128"/>
      <c r="T161" s="128"/>
    </row>
    <row r="162" ht="18.75" customHeight="1" spans="1:20">
      <c r="A162" s="122" t="s">
        <v>261</v>
      </c>
      <c r="B162" s="122" t="s">
        <v>104</v>
      </c>
      <c r="C162" s="122" t="s">
        <v>92</v>
      </c>
      <c r="D162" s="123" t="s">
        <v>442</v>
      </c>
      <c r="E162" s="124">
        <v>3</v>
      </c>
      <c r="F162" s="104">
        <v>0</v>
      </c>
      <c r="G162" s="104">
        <v>3</v>
      </c>
      <c r="H162" s="104">
        <v>0</v>
      </c>
      <c r="I162" s="104"/>
      <c r="J162" s="104">
        <v>0</v>
      </c>
      <c r="K162" s="104">
        <v>0</v>
      </c>
      <c r="L162" s="123">
        <v>0</v>
      </c>
      <c r="M162" s="123">
        <v>0</v>
      </c>
      <c r="N162" s="126"/>
      <c r="O162" s="127"/>
      <c r="P162" s="127"/>
      <c r="Q162" s="127"/>
      <c r="R162" s="128"/>
      <c r="S162" s="128"/>
      <c r="T162" s="128"/>
    </row>
    <row r="163" s="118" customFormat="1" ht="18.75" customHeight="1" spans="1:20">
      <c r="A163" s="122" t="s">
        <v>273</v>
      </c>
      <c r="B163" s="122"/>
      <c r="C163" s="122"/>
      <c r="D163" s="123"/>
      <c r="E163" s="129">
        <f t="shared" ref="E163:K163" si="20">E164+E169+E171+E173+E175</f>
        <v>19201.453382</v>
      </c>
      <c r="F163" s="129">
        <f t="shared" si="20"/>
        <v>899.1303</v>
      </c>
      <c r="G163" s="129">
        <f t="shared" si="20"/>
        <v>13701.43</v>
      </c>
      <c r="H163" s="129">
        <f t="shared" si="20"/>
        <v>0</v>
      </c>
      <c r="I163" s="129">
        <f t="shared" si="20"/>
        <v>0</v>
      </c>
      <c r="J163" s="129">
        <f t="shared" si="20"/>
        <v>400.8937</v>
      </c>
      <c r="K163" s="129">
        <f t="shared" si="20"/>
        <v>4200</v>
      </c>
      <c r="L163" s="123">
        <v>0</v>
      </c>
      <c r="M163" s="123">
        <v>0</v>
      </c>
      <c r="N163" s="126"/>
      <c r="O163" s="130"/>
      <c r="P163" s="130"/>
      <c r="Q163" s="130"/>
      <c r="R163" s="131"/>
      <c r="S163" s="131"/>
      <c r="T163" s="131"/>
    </row>
    <row r="164" ht="18.75" customHeight="1" spans="1:20">
      <c r="A164" s="122"/>
      <c r="B164" s="122" t="s">
        <v>92</v>
      </c>
      <c r="C164" s="122"/>
      <c r="D164" s="123"/>
      <c r="E164" s="124">
        <f>SUM(E165:E168)</f>
        <v>1431.563382</v>
      </c>
      <c r="F164" s="124">
        <f t="shared" ref="F164:J164" si="21">SUM(F165:F168)</f>
        <v>899.1303</v>
      </c>
      <c r="G164" s="124">
        <f t="shared" si="21"/>
        <v>443.94</v>
      </c>
      <c r="H164" s="124">
        <f t="shared" si="21"/>
        <v>0</v>
      </c>
      <c r="I164" s="124">
        <f t="shared" si="21"/>
        <v>0</v>
      </c>
      <c r="J164" s="124">
        <f t="shared" si="21"/>
        <v>88.4937</v>
      </c>
      <c r="K164" s="104">
        <v>0</v>
      </c>
      <c r="L164" s="123">
        <v>0</v>
      </c>
      <c r="M164" s="123">
        <v>0</v>
      </c>
      <c r="N164" s="126"/>
      <c r="O164" s="127"/>
      <c r="P164" s="127"/>
      <c r="Q164" s="127"/>
      <c r="R164" s="128"/>
      <c r="S164" s="128"/>
      <c r="T164" s="128"/>
    </row>
    <row r="165" ht="18.75" customHeight="1" spans="1:20">
      <c r="A165" s="122" t="s">
        <v>275</v>
      </c>
      <c r="B165" s="122" t="s">
        <v>190</v>
      </c>
      <c r="C165" s="122" t="s">
        <v>92</v>
      </c>
      <c r="D165" s="123" t="s">
        <v>443</v>
      </c>
      <c r="E165" s="124">
        <f>347.6923+152.06+500.15</f>
        <v>999.9023</v>
      </c>
      <c r="F165" s="104">
        <f>387.3003+500.15</f>
        <v>887.4503</v>
      </c>
      <c r="G165" s="104">
        <v>112.45</v>
      </c>
      <c r="H165" s="104">
        <v>0</v>
      </c>
      <c r="I165" s="104"/>
      <c r="J165" s="104">
        <v>0</v>
      </c>
      <c r="K165" s="104">
        <v>0</v>
      </c>
      <c r="L165" s="123">
        <v>0</v>
      </c>
      <c r="M165" s="123">
        <v>0</v>
      </c>
      <c r="N165" s="126"/>
      <c r="O165" s="127"/>
      <c r="P165" s="127"/>
      <c r="Q165" s="127"/>
      <c r="R165" s="128"/>
      <c r="S165" s="128"/>
      <c r="T165" s="128"/>
    </row>
    <row r="166" ht="18.75" customHeight="1" spans="1:20">
      <c r="A166" s="122" t="s">
        <v>275</v>
      </c>
      <c r="B166" s="122" t="s">
        <v>190</v>
      </c>
      <c r="C166" s="122" t="s">
        <v>94</v>
      </c>
      <c r="D166" s="123" t="s">
        <v>444</v>
      </c>
      <c r="E166" s="124">
        <v>17.8</v>
      </c>
      <c r="F166" s="104">
        <v>0</v>
      </c>
      <c r="G166" s="104">
        <v>12.1</v>
      </c>
      <c r="H166" s="104">
        <v>0</v>
      </c>
      <c r="I166" s="104"/>
      <c r="J166" s="104">
        <v>5.7</v>
      </c>
      <c r="K166" s="104">
        <v>0</v>
      </c>
      <c r="L166" s="123">
        <v>0</v>
      </c>
      <c r="M166" s="123">
        <v>0</v>
      </c>
      <c r="N166" s="126"/>
      <c r="O166" s="127"/>
      <c r="P166" s="127"/>
      <c r="Q166" s="127"/>
      <c r="R166" s="128"/>
      <c r="S166" s="128"/>
      <c r="T166" s="128"/>
    </row>
    <row r="167" ht="18.75" customHeight="1" spans="1:20">
      <c r="A167" s="122" t="s">
        <v>275</v>
      </c>
      <c r="B167" s="122" t="s">
        <v>190</v>
      </c>
      <c r="C167" s="122" t="s">
        <v>102</v>
      </c>
      <c r="D167" s="123" t="s">
        <v>445</v>
      </c>
      <c r="E167" s="124">
        <v>320.8337</v>
      </c>
      <c r="F167" s="104">
        <v>0</v>
      </c>
      <c r="G167" s="104">
        <v>238.04</v>
      </c>
      <c r="H167" s="104">
        <v>0</v>
      </c>
      <c r="I167" s="104"/>
      <c r="J167" s="104">
        <v>82.7937</v>
      </c>
      <c r="K167" s="104">
        <v>0</v>
      </c>
      <c r="L167" s="123">
        <v>0</v>
      </c>
      <c r="M167" s="123">
        <v>0</v>
      </c>
      <c r="N167" s="126"/>
      <c r="O167" s="127"/>
      <c r="P167" s="127"/>
      <c r="Q167" s="127"/>
      <c r="R167" s="128"/>
      <c r="S167" s="128"/>
      <c r="T167" s="128"/>
    </row>
    <row r="168" ht="18.75" customHeight="1" spans="1:20">
      <c r="A168" s="122" t="s">
        <v>275</v>
      </c>
      <c r="B168" s="122" t="s">
        <v>190</v>
      </c>
      <c r="C168" s="122" t="s">
        <v>150</v>
      </c>
      <c r="D168" s="123" t="s">
        <v>446</v>
      </c>
      <c r="E168" s="124">
        <v>93.027382</v>
      </c>
      <c r="F168" s="104">
        <v>11.68</v>
      </c>
      <c r="G168" s="104">
        <v>81.35</v>
      </c>
      <c r="H168" s="104">
        <v>0</v>
      </c>
      <c r="I168" s="104"/>
      <c r="J168" s="104">
        <v>0</v>
      </c>
      <c r="K168" s="104">
        <v>0</v>
      </c>
      <c r="L168" s="123">
        <v>0</v>
      </c>
      <c r="M168" s="123">
        <v>0</v>
      </c>
      <c r="N168" s="126"/>
      <c r="O168" s="127"/>
      <c r="P168" s="127"/>
      <c r="Q168" s="127"/>
      <c r="R168" s="128"/>
      <c r="S168" s="128"/>
      <c r="T168" s="128"/>
    </row>
    <row r="169" ht="18.75" customHeight="1" spans="1:20">
      <c r="A169" s="122"/>
      <c r="B169" s="122" t="s">
        <v>94</v>
      </c>
      <c r="C169" s="122"/>
      <c r="D169" s="123"/>
      <c r="E169" s="124">
        <f>SUM(E170)</f>
        <v>34.1</v>
      </c>
      <c r="F169" s="104">
        <v>0</v>
      </c>
      <c r="G169" s="104">
        <v>27.7</v>
      </c>
      <c r="H169" s="104">
        <v>0</v>
      </c>
      <c r="I169" s="104"/>
      <c r="J169" s="104">
        <v>6.4</v>
      </c>
      <c r="K169" s="104">
        <v>0</v>
      </c>
      <c r="L169" s="123">
        <v>0</v>
      </c>
      <c r="M169" s="123">
        <v>0</v>
      </c>
      <c r="N169" s="126"/>
      <c r="O169" s="127"/>
      <c r="P169" s="127"/>
      <c r="Q169" s="127"/>
      <c r="R169" s="128"/>
      <c r="S169" s="128"/>
      <c r="T169" s="128"/>
    </row>
    <row r="170" ht="18.75" customHeight="1" spans="1:20">
      <c r="A170" s="122" t="s">
        <v>275</v>
      </c>
      <c r="B170" s="122" t="s">
        <v>200</v>
      </c>
      <c r="C170" s="122" t="s">
        <v>92</v>
      </c>
      <c r="D170" s="123" t="s">
        <v>447</v>
      </c>
      <c r="E170" s="124">
        <v>34.1</v>
      </c>
      <c r="F170" s="104">
        <v>0</v>
      </c>
      <c r="G170" s="104">
        <v>27.7</v>
      </c>
      <c r="H170" s="104">
        <v>0</v>
      </c>
      <c r="I170" s="104"/>
      <c r="J170" s="104">
        <v>6.4</v>
      </c>
      <c r="K170" s="104">
        <v>0</v>
      </c>
      <c r="L170" s="123">
        <v>0</v>
      </c>
      <c r="M170" s="123">
        <v>0</v>
      </c>
      <c r="N170" s="126"/>
      <c r="O170" s="127"/>
      <c r="P170" s="127"/>
      <c r="Q170" s="127"/>
      <c r="R170" s="128"/>
      <c r="S170" s="128"/>
      <c r="T170" s="128"/>
    </row>
    <row r="171" ht="18.75" customHeight="1" spans="1:20">
      <c r="A171" s="122"/>
      <c r="B171" s="122" t="s">
        <v>88</v>
      </c>
      <c r="C171" s="122"/>
      <c r="D171" s="123"/>
      <c r="E171" s="124">
        <f>SUM(E172)</f>
        <v>3485.94</v>
      </c>
      <c r="F171" s="104">
        <v>0</v>
      </c>
      <c r="G171" s="104">
        <v>3179.94</v>
      </c>
      <c r="H171" s="104">
        <v>0</v>
      </c>
      <c r="I171" s="104"/>
      <c r="J171" s="104">
        <v>306</v>
      </c>
      <c r="K171" s="104">
        <v>0</v>
      </c>
      <c r="L171" s="123">
        <v>0</v>
      </c>
      <c r="M171" s="123">
        <v>0</v>
      </c>
      <c r="N171" s="126"/>
      <c r="O171" s="127"/>
      <c r="P171" s="127"/>
      <c r="Q171" s="127"/>
      <c r="R171" s="128"/>
      <c r="S171" s="128"/>
      <c r="T171" s="128"/>
    </row>
    <row r="172" ht="18.75" customHeight="1" spans="1:20">
      <c r="A172" s="122" t="s">
        <v>275</v>
      </c>
      <c r="B172" s="122" t="s">
        <v>91</v>
      </c>
      <c r="C172" s="122" t="s">
        <v>150</v>
      </c>
      <c r="D172" s="123" t="s">
        <v>448</v>
      </c>
      <c r="E172" s="124">
        <f>7406-3920.06</f>
        <v>3485.94</v>
      </c>
      <c r="F172" s="104">
        <v>0</v>
      </c>
      <c r="G172" s="104">
        <v>3179.94</v>
      </c>
      <c r="H172" s="104">
        <v>0</v>
      </c>
      <c r="I172" s="104"/>
      <c r="J172" s="104">
        <v>306</v>
      </c>
      <c r="K172" s="104">
        <v>0</v>
      </c>
      <c r="L172" s="123">
        <v>0</v>
      </c>
      <c r="M172" s="123">
        <v>0</v>
      </c>
      <c r="N172" s="126"/>
      <c r="O172" s="127"/>
      <c r="P172" s="127"/>
      <c r="Q172" s="127"/>
      <c r="R172" s="128"/>
      <c r="S172" s="128"/>
      <c r="T172" s="128"/>
    </row>
    <row r="173" ht="18.75" customHeight="1" spans="1:20">
      <c r="A173" s="122"/>
      <c r="B173" s="122" t="s">
        <v>108</v>
      </c>
      <c r="C173" s="122"/>
      <c r="D173" s="123"/>
      <c r="E173" s="124">
        <f>SUM(E174)</f>
        <v>10049.85</v>
      </c>
      <c r="F173" s="124">
        <f t="shared" ref="F173:G173" si="22">SUM(F174)</f>
        <v>0</v>
      </c>
      <c r="G173" s="124">
        <f t="shared" si="22"/>
        <v>10049.85</v>
      </c>
      <c r="H173" s="104">
        <v>0</v>
      </c>
      <c r="I173" s="104"/>
      <c r="J173" s="104">
        <v>0</v>
      </c>
      <c r="K173" s="104">
        <v>0</v>
      </c>
      <c r="L173" s="123">
        <v>0</v>
      </c>
      <c r="M173" s="123">
        <v>0</v>
      </c>
      <c r="N173" s="126"/>
      <c r="O173" s="127"/>
      <c r="P173" s="127"/>
      <c r="Q173" s="127"/>
      <c r="R173" s="128"/>
      <c r="S173" s="128"/>
      <c r="T173" s="128"/>
    </row>
    <row r="174" ht="18.75" customHeight="1" spans="1:20">
      <c r="A174" s="122" t="s">
        <v>275</v>
      </c>
      <c r="B174" s="122" t="s">
        <v>110</v>
      </c>
      <c r="C174" s="122" t="s">
        <v>92</v>
      </c>
      <c r="D174" s="123" t="s">
        <v>449</v>
      </c>
      <c r="E174" s="124">
        <f>SUM(F174:M174)</f>
        <v>10049.85</v>
      </c>
      <c r="F174" s="104">
        <v>0</v>
      </c>
      <c r="G174" s="104">
        <f>11132-1082.15</f>
        <v>10049.85</v>
      </c>
      <c r="H174" s="104">
        <v>0</v>
      </c>
      <c r="I174" s="104"/>
      <c r="J174" s="104">
        <v>0</v>
      </c>
      <c r="K174" s="104">
        <v>0</v>
      </c>
      <c r="L174" s="123">
        <v>0</v>
      </c>
      <c r="M174" s="123">
        <v>0</v>
      </c>
      <c r="N174" s="126"/>
      <c r="O174" s="127"/>
      <c r="P174" s="127"/>
      <c r="Q174" s="127"/>
      <c r="R174" s="128"/>
      <c r="S174" s="128"/>
      <c r="T174" s="128"/>
    </row>
    <row r="175" ht="18.75" customHeight="1" spans="1:20">
      <c r="A175" s="122"/>
      <c r="B175" s="122" t="s">
        <v>150</v>
      </c>
      <c r="C175" s="122"/>
      <c r="D175" s="123"/>
      <c r="E175" s="124">
        <f>SUM(E176)</f>
        <v>4200</v>
      </c>
      <c r="F175" s="104">
        <v>0</v>
      </c>
      <c r="G175" s="104">
        <v>0</v>
      </c>
      <c r="H175" s="104">
        <v>0</v>
      </c>
      <c r="I175" s="104"/>
      <c r="J175" s="104">
        <v>0</v>
      </c>
      <c r="K175" s="104">
        <v>4200</v>
      </c>
      <c r="L175" s="123">
        <v>0</v>
      </c>
      <c r="M175" s="123">
        <v>0</v>
      </c>
      <c r="N175" s="126"/>
      <c r="O175" s="127"/>
      <c r="P175" s="127"/>
      <c r="Q175" s="127"/>
      <c r="R175" s="128"/>
      <c r="S175" s="128"/>
      <c r="T175" s="128"/>
    </row>
    <row r="176" ht="18.75" customHeight="1" spans="1:20">
      <c r="A176" s="122" t="s">
        <v>275</v>
      </c>
      <c r="B176" s="122" t="s">
        <v>233</v>
      </c>
      <c r="C176" s="122" t="s">
        <v>150</v>
      </c>
      <c r="D176" s="123" t="s">
        <v>450</v>
      </c>
      <c r="E176" s="124">
        <v>4200</v>
      </c>
      <c r="F176" s="104">
        <v>0</v>
      </c>
      <c r="G176" s="104">
        <v>0</v>
      </c>
      <c r="H176" s="104">
        <v>0</v>
      </c>
      <c r="I176" s="104"/>
      <c r="J176" s="104">
        <v>0</v>
      </c>
      <c r="K176" s="104">
        <v>4200</v>
      </c>
      <c r="L176" s="123">
        <v>0</v>
      </c>
      <c r="M176" s="123">
        <v>0</v>
      </c>
      <c r="N176" s="126"/>
      <c r="O176" s="127"/>
      <c r="P176" s="127"/>
      <c r="Q176" s="127"/>
      <c r="R176" s="128"/>
      <c r="S176" s="128"/>
      <c r="T176" s="128"/>
    </row>
    <row r="177" ht="18.75" customHeight="1" spans="1:20">
      <c r="A177" s="122" t="s">
        <v>288</v>
      </c>
      <c r="B177" s="122"/>
      <c r="C177" s="122"/>
      <c r="D177" s="123"/>
      <c r="E177" s="124">
        <f>E178+E182+E186</f>
        <v>428.893</v>
      </c>
      <c r="F177" s="124">
        <f t="shared" ref="F177:K177" si="23">F178+F182+F186</f>
        <v>36.39</v>
      </c>
      <c r="G177" s="124">
        <f t="shared" si="23"/>
        <v>331.52</v>
      </c>
      <c r="H177" s="124">
        <f t="shared" si="23"/>
        <v>28.08</v>
      </c>
      <c r="I177" s="124">
        <f t="shared" si="23"/>
        <v>0</v>
      </c>
      <c r="J177" s="124">
        <f t="shared" si="23"/>
        <v>32.9</v>
      </c>
      <c r="K177" s="124">
        <f t="shared" si="23"/>
        <v>0</v>
      </c>
      <c r="L177" s="123">
        <v>0</v>
      </c>
      <c r="M177" s="123">
        <v>0</v>
      </c>
      <c r="N177" s="126"/>
      <c r="O177" s="127"/>
      <c r="P177" s="127"/>
      <c r="Q177" s="127"/>
      <c r="R177" s="128"/>
      <c r="S177" s="128"/>
      <c r="T177" s="128"/>
    </row>
    <row r="178" ht="18.75" customHeight="1" spans="1:20">
      <c r="A178" s="122"/>
      <c r="B178" s="122" t="s">
        <v>92</v>
      </c>
      <c r="C178" s="122"/>
      <c r="D178" s="123"/>
      <c r="E178" s="124">
        <f>SUM(E179:E181)</f>
        <v>237.313</v>
      </c>
      <c r="F178" s="124">
        <f t="shared" ref="F178:J178" si="24">SUM(F179:F181)</f>
        <v>36.39</v>
      </c>
      <c r="G178" s="124">
        <f t="shared" si="24"/>
        <v>193.02</v>
      </c>
      <c r="H178" s="124">
        <f t="shared" si="24"/>
        <v>5</v>
      </c>
      <c r="I178" s="124">
        <f t="shared" si="24"/>
        <v>0</v>
      </c>
      <c r="J178" s="124">
        <f t="shared" si="24"/>
        <v>2.9</v>
      </c>
      <c r="K178" s="104">
        <v>0</v>
      </c>
      <c r="L178" s="123">
        <v>0</v>
      </c>
      <c r="M178" s="123">
        <v>0</v>
      </c>
      <c r="N178" s="126"/>
      <c r="O178" s="127"/>
      <c r="P178" s="127"/>
      <c r="Q178" s="127"/>
      <c r="R178" s="128"/>
      <c r="S178" s="128"/>
      <c r="T178" s="128"/>
    </row>
    <row r="179" ht="18.75" customHeight="1" spans="1:20">
      <c r="A179" s="122" t="s">
        <v>290</v>
      </c>
      <c r="B179" s="122" t="s">
        <v>190</v>
      </c>
      <c r="C179" s="122" t="s">
        <v>102</v>
      </c>
      <c r="D179" s="123" t="s">
        <v>451</v>
      </c>
      <c r="E179" s="124">
        <v>43.92</v>
      </c>
      <c r="F179" s="104">
        <v>36.39</v>
      </c>
      <c r="G179" s="104">
        <v>7.53</v>
      </c>
      <c r="H179" s="104">
        <v>0</v>
      </c>
      <c r="I179" s="104"/>
      <c r="J179" s="104">
        <v>0</v>
      </c>
      <c r="K179" s="104">
        <v>0</v>
      </c>
      <c r="L179" s="123">
        <v>0</v>
      </c>
      <c r="M179" s="123">
        <v>0</v>
      </c>
      <c r="N179" s="126"/>
      <c r="O179" s="127"/>
      <c r="P179" s="127"/>
      <c r="Q179" s="127"/>
      <c r="R179" s="128"/>
      <c r="S179" s="128"/>
      <c r="T179" s="128"/>
    </row>
    <row r="180" ht="18.75" customHeight="1" spans="1:20">
      <c r="A180" s="122" t="s">
        <v>290</v>
      </c>
      <c r="B180" s="122" t="s">
        <v>190</v>
      </c>
      <c r="C180" s="122" t="s">
        <v>98</v>
      </c>
      <c r="D180" s="123" t="s">
        <v>452</v>
      </c>
      <c r="E180" s="124">
        <v>12.28</v>
      </c>
      <c r="F180" s="104">
        <v>0</v>
      </c>
      <c r="G180" s="104">
        <v>12.28</v>
      </c>
      <c r="H180" s="104">
        <v>0</v>
      </c>
      <c r="I180" s="104"/>
      <c r="J180" s="104">
        <v>0</v>
      </c>
      <c r="K180" s="104">
        <v>0</v>
      </c>
      <c r="L180" s="123">
        <v>0</v>
      </c>
      <c r="M180" s="123">
        <v>0</v>
      </c>
      <c r="N180" s="126"/>
      <c r="O180" s="127"/>
      <c r="P180" s="127"/>
      <c r="Q180" s="127"/>
      <c r="R180" s="128"/>
      <c r="S180" s="128"/>
      <c r="T180" s="128"/>
    </row>
    <row r="181" ht="18.75" customHeight="1" spans="1:20">
      <c r="A181" s="122" t="s">
        <v>290</v>
      </c>
      <c r="B181" s="122" t="s">
        <v>190</v>
      </c>
      <c r="C181" s="122" t="s">
        <v>212</v>
      </c>
      <c r="D181" s="123" t="s">
        <v>453</v>
      </c>
      <c r="E181" s="124">
        <v>181.113</v>
      </c>
      <c r="F181" s="104">
        <v>0</v>
      </c>
      <c r="G181" s="104">
        <v>173.21</v>
      </c>
      <c r="H181" s="104">
        <v>5</v>
      </c>
      <c r="I181" s="104"/>
      <c r="J181" s="104">
        <v>2.9</v>
      </c>
      <c r="K181" s="104">
        <v>0</v>
      </c>
      <c r="L181" s="123">
        <v>0</v>
      </c>
      <c r="M181" s="123">
        <v>0</v>
      </c>
      <c r="N181" s="126"/>
      <c r="O181" s="127"/>
      <c r="P181" s="127"/>
      <c r="Q181" s="127"/>
      <c r="R181" s="128"/>
      <c r="S181" s="128"/>
      <c r="T181" s="128"/>
    </row>
    <row r="182" ht="18.75" customHeight="1" spans="1:20">
      <c r="A182" s="122"/>
      <c r="B182" s="122" t="s">
        <v>88</v>
      </c>
      <c r="C182" s="122"/>
      <c r="D182" s="123"/>
      <c r="E182" s="124">
        <v>168.5</v>
      </c>
      <c r="F182" s="104">
        <v>0</v>
      </c>
      <c r="G182" s="104">
        <v>138.5</v>
      </c>
      <c r="H182" s="104">
        <v>0</v>
      </c>
      <c r="I182" s="104"/>
      <c r="J182" s="104">
        <v>30</v>
      </c>
      <c r="K182" s="104">
        <v>0</v>
      </c>
      <c r="L182" s="123">
        <v>0</v>
      </c>
      <c r="M182" s="123">
        <v>0</v>
      </c>
      <c r="N182" s="126"/>
      <c r="O182" s="127"/>
      <c r="P182" s="127"/>
      <c r="Q182" s="127"/>
      <c r="R182" s="128"/>
      <c r="S182" s="128"/>
      <c r="T182" s="128"/>
    </row>
    <row r="183" ht="18.75" customHeight="1" spans="1:20">
      <c r="A183" s="122" t="s">
        <v>290</v>
      </c>
      <c r="B183" s="122" t="s">
        <v>91</v>
      </c>
      <c r="C183" s="122" t="s">
        <v>94</v>
      </c>
      <c r="D183" s="123" t="s">
        <v>454</v>
      </c>
      <c r="E183" s="124">
        <v>98.5</v>
      </c>
      <c r="F183" s="104">
        <v>0</v>
      </c>
      <c r="G183" s="104">
        <v>95.5</v>
      </c>
      <c r="H183" s="104">
        <v>0</v>
      </c>
      <c r="I183" s="104"/>
      <c r="J183" s="104">
        <v>3</v>
      </c>
      <c r="K183" s="104">
        <v>0</v>
      </c>
      <c r="L183" s="123">
        <v>0</v>
      </c>
      <c r="M183" s="123">
        <v>0</v>
      </c>
      <c r="N183" s="126"/>
      <c r="O183" s="127"/>
      <c r="P183" s="127"/>
      <c r="Q183" s="127"/>
      <c r="R183" s="128"/>
      <c r="S183" s="128"/>
      <c r="T183" s="128"/>
    </row>
    <row r="184" ht="18.75" customHeight="1" spans="1:20">
      <c r="A184" s="122" t="s">
        <v>290</v>
      </c>
      <c r="B184" s="122" t="s">
        <v>91</v>
      </c>
      <c r="C184" s="122" t="s">
        <v>212</v>
      </c>
      <c r="D184" s="123" t="s">
        <v>455</v>
      </c>
      <c r="E184" s="124">
        <v>40</v>
      </c>
      <c r="F184" s="104">
        <v>0</v>
      </c>
      <c r="G184" s="104">
        <v>40</v>
      </c>
      <c r="H184" s="104">
        <v>0</v>
      </c>
      <c r="I184" s="104"/>
      <c r="J184" s="104">
        <v>0</v>
      </c>
      <c r="K184" s="104">
        <v>0</v>
      </c>
      <c r="L184" s="123">
        <v>0</v>
      </c>
      <c r="M184" s="123">
        <v>0</v>
      </c>
      <c r="N184" s="126"/>
      <c r="O184" s="127"/>
      <c r="P184" s="127"/>
      <c r="Q184" s="127"/>
      <c r="R184" s="128"/>
      <c r="S184" s="128"/>
      <c r="T184" s="128"/>
    </row>
    <row r="185" ht="18.75" customHeight="1" spans="1:20">
      <c r="A185" s="122" t="s">
        <v>290</v>
      </c>
      <c r="B185" s="122" t="s">
        <v>91</v>
      </c>
      <c r="C185" s="122" t="s">
        <v>297</v>
      </c>
      <c r="D185" s="123" t="s">
        <v>456</v>
      </c>
      <c r="E185" s="124">
        <v>30</v>
      </c>
      <c r="F185" s="104">
        <v>0</v>
      </c>
      <c r="G185" s="104">
        <v>3</v>
      </c>
      <c r="H185" s="104">
        <v>0</v>
      </c>
      <c r="I185" s="104"/>
      <c r="J185" s="104">
        <v>27</v>
      </c>
      <c r="K185" s="104">
        <v>0</v>
      </c>
      <c r="L185" s="123">
        <v>0</v>
      </c>
      <c r="M185" s="123">
        <v>0</v>
      </c>
      <c r="N185" s="126"/>
      <c r="O185" s="127"/>
      <c r="P185" s="127"/>
      <c r="Q185" s="127"/>
      <c r="R185" s="128"/>
      <c r="S185" s="128"/>
      <c r="T185" s="128"/>
    </row>
    <row r="186" ht="18.75" customHeight="1" spans="1:20">
      <c r="A186" s="122"/>
      <c r="B186" s="122" t="s">
        <v>98</v>
      </c>
      <c r="C186" s="122"/>
      <c r="D186" s="123"/>
      <c r="E186" s="124">
        <f>SUM(E187)</f>
        <v>23.08</v>
      </c>
      <c r="F186" s="124">
        <f t="shared" ref="F186:J186" si="25">SUM(F187)</f>
        <v>0</v>
      </c>
      <c r="G186" s="124">
        <f t="shared" si="25"/>
        <v>0</v>
      </c>
      <c r="H186" s="124">
        <f t="shared" si="25"/>
        <v>23.08</v>
      </c>
      <c r="I186" s="124">
        <f t="shared" si="25"/>
        <v>0</v>
      </c>
      <c r="J186" s="124">
        <f t="shared" si="25"/>
        <v>0</v>
      </c>
      <c r="K186" s="104">
        <v>0</v>
      </c>
      <c r="L186" s="123">
        <v>0</v>
      </c>
      <c r="M186" s="123">
        <v>0</v>
      </c>
      <c r="N186" s="126"/>
      <c r="O186" s="127"/>
      <c r="P186" s="127"/>
      <c r="Q186" s="127"/>
      <c r="R186" s="128"/>
      <c r="S186" s="128"/>
      <c r="T186" s="128"/>
    </row>
    <row r="187" ht="18.75" customHeight="1" spans="1:20">
      <c r="A187" s="122" t="s">
        <v>290</v>
      </c>
      <c r="B187" s="122" t="s">
        <v>119</v>
      </c>
      <c r="C187" s="122" t="s">
        <v>88</v>
      </c>
      <c r="D187" s="123" t="s">
        <v>457</v>
      </c>
      <c r="E187" s="124">
        <v>23.08</v>
      </c>
      <c r="F187" s="104">
        <v>0</v>
      </c>
      <c r="G187" s="104">
        <v>0</v>
      </c>
      <c r="H187" s="104">
        <v>23.08</v>
      </c>
      <c r="I187" s="104"/>
      <c r="J187" s="104">
        <v>0</v>
      </c>
      <c r="K187" s="104">
        <v>0</v>
      </c>
      <c r="L187" s="123">
        <v>0</v>
      </c>
      <c r="M187" s="123">
        <v>0</v>
      </c>
      <c r="N187" s="126"/>
      <c r="O187" s="127"/>
      <c r="P187" s="127"/>
      <c r="Q187" s="127"/>
      <c r="R187" s="128"/>
      <c r="S187" s="128"/>
      <c r="T187" s="128"/>
    </row>
    <row r="188" ht="18.75" customHeight="1" spans="1:20">
      <c r="A188" s="122" t="s">
        <v>301</v>
      </c>
      <c r="B188" s="122"/>
      <c r="C188" s="122"/>
      <c r="D188" s="123"/>
      <c r="E188" s="124">
        <v>29.7719</v>
      </c>
      <c r="F188" s="104">
        <v>0</v>
      </c>
      <c r="G188" s="104">
        <v>0</v>
      </c>
      <c r="H188" s="104">
        <v>0</v>
      </c>
      <c r="I188" s="104"/>
      <c r="J188" s="104">
        <v>29.7719</v>
      </c>
      <c r="K188" s="104">
        <v>0</v>
      </c>
      <c r="L188" s="123">
        <v>0</v>
      </c>
      <c r="M188" s="123">
        <v>0</v>
      </c>
      <c r="N188" s="126"/>
      <c r="O188" s="127"/>
      <c r="P188" s="127"/>
      <c r="Q188" s="127"/>
      <c r="R188" s="128"/>
      <c r="S188" s="128"/>
      <c r="T188" s="128"/>
    </row>
    <row r="189" ht="18.75" customHeight="1" spans="1:20">
      <c r="A189" s="122"/>
      <c r="B189" s="122" t="s">
        <v>92</v>
      </c>
      <c r="C189" s="122"/>
      <c r="D189" s="123"/>
      <c r="E189" s="124">
        <v>29.7719</v>
      </c>
      <c r="F189" s="104">
        <v>0</v>
      </c>
      <c r="G189" s="104">
        <v>0</v>
      </c>
      <c r="H189" s="104">
        <v>0</v>
      </c>
      <c r="I189" s="104"/>
      <c r="J189" s="104">
        <v>29.7719</v>
      </c>
      <c r="K189" s="104">
        <v>0</v>
      </c>
      <c r="L189" s="123">
        <v>0</v>
      </c>
      <c r="M189" s="123">
        <v>0</v>
      </c>
      <c r="N189" s="126"/>
      <c r="O189" s="127"/>
      <c r="P189" s="127"/>
      <c r="Q189" s="127"/>
      <c r="R189" s="128"/>
      <c r="S189" s="128"/>
      <c r="T189" s="128"/>
    </row>
    <row r="190" ht="18.75" customHeight="1" spans="1:20">
      <c r="A190" s="122" t="s">
        <v>303</v>
      </c>
      <c r="B190" s="122" t="s">
        <v>190</v>
      </c>
      <c r="C190" s="122" t="s">
        <v>94</v>
      </c>
      <c r="D190" s="123" t="s">
        <v>458</v>
      </c>
      <c r="E190" s="124">
        <v>6.2</v>
      </c>
      <c r="F190" s="104">
        <v>0</v>
      </c>
      <c r="G190" s="104">
        <v>0</v>
      </c>
      <c r="H190" s="104">
        <v>0</v>
      </c>
      <c r="I190" s="104"/>
      <c r="J190" s="104">
        <v>6.2</v>
      </c>
      <c r="K190" s="104">
        <v>0</v>
      </c>
      <c r="L190" s="123">
        <v>0</v>
      </c>
      <c r="M190" s="123">
        <v>0</v>
      </c>
      <c r="N190" s="126"/>
      <c r="O190" s="127"/>
      <c r="P190" s="127"/>
      <c r="Q190" s="127"/>
      <c r="R190" s="128"/>
      <c r="S190" s="128"/>
      <c r="T190" s="128"/>
    </row>
    <row r="191" ht="18.75" customHeight="1" spans="1:20">
      <c r="A191" s="122" t="s">
        <v>303</v>
      </c>
      <c r="B191" s="122" t="s">
        <v>190</v>
      </c>
      <c r="C191" s="122" t="s">
        <v>192</v>
      </c>
      <c r="D191" s="123" t="s">
        <v>459</v>
      </c>
      <c r="E191" s="124">
        <v>23.5719</v>
      </c>
      <c r="F191" s="104">
        <v>0</v>
      </c>
      <c r="G191" s="104">
        <v>0</v>
      </c>
      <c r="H191" s="104">
        <v>0</v>
      </c>
      <c r="I191" s="104"/>
      <c r="J191" s="104">
        <v>23.5719</v>
      </c>
      <c r="K191" s="104">
        <v>0</v>
      </c>
      <c r="L191" s="123">
        <v>0</v>
      </c>
      <c r="M191" s="123">
        <v>0</v>
      </c>
      <c r="N191" s="126"/>
      <c r="O191" s="127"/>
      <c r="P191" s="127"/>
      <c r="Q191" s="127"/>
      <c r="R191" s="128"/>
      <c r="S191" s="128"/>
      <c r="T191" s="128"/>
    </row>
    <row r="192" ht="18.75" customHeight="1" spans="1:20">
      <c r="A192" s="122" t="s">
        <v>306</v>
      </c>
      <c r="B192" s="122"/>
      <c r="C192" s="122"/>
      <c r="D192" s="123"/>
      <c r="E192" s="124">
        <f>E193</f>
        <v>737.1799</v>
      </c>
      <c r="F192" s="124">
        <f t="shared" ref="F192:J192" si="26">F193</f>
        <v>140.3879</v>
      </c>
      <c r="G192" s="124">
        <f t="shared" si="26"/>
        <v>273.792</v>
      </c>
      <c r="H192" s="124">
        <f t="shared" si="26"/>
        <v>0</v>
      </c>
      <c r="I192" s="124">
        <f t="shared" si="26"/>
        <v>0</v>
      </c>
      <c r="J192" s="124">
        <f t="shared" si="26"/>
        <v>323</v>
      </c>
      <c r="K192" s="104">
        <v>0</v>
      </c>
      <c r="L192" s="123">
        <v>0</v>
      </c>
      <c r="M192" s="123">
        <v>0</v>
      </c>
      <c r="N192" s="126"/>
      <c r="O192" s="127"/>
      <c r="P192" s="127"/>
      <c r="Q192" s="127"/>
      <c r="R192" s="128"/>
      <c r="S192" s="128"/>
      <c r="T192" s="128"/>
    </row>
    <row r="193" ht="18.75" customHeight="1" spans="1:20">
      <c r="A193" s="122"/>
      <c r="B193" s="122" t="s">
        <v>96</v>
      </c>
      <c r="C193" s="122"/>
      <c r="D193" s="123"/>
      <c r="E193" s="124">
        <f>SUM(E194:E198)</f>
        <v>737.1799</v>
      </c>
      <c r="F193" s="124">
        <f t="shared" ref="F193:J193" si="27">SUM(F194:F198)</f>
        <v>140.3879</v>
      </c>
      <c r="G193" s="124">
        <f t="shared" si="27"/>
        <v>273.792</v>
      </c>
      <c r="H193" s="124">
        <f t="shared" si="27"/>
        <v>0</v>
      </c>
      <c r="I193" s="124">
        <f t="shared" si="27"/>
        <v>0</v>
      </c>
      <c r="J193" s="124">
        <f t="shared" si="27"/>
        <v>323</v>
      </c>
      <c r="K193" s="104">
        <v>0</v>
      </c>
      <c r="L193" s="123">
        <v>0</v>
      </c>
      <c r="M193" s="123">
        <v>0</v>
      </c>
      <c r="N193" s="126"/>
      <c r="O193" s="127"/>
      <c r="P193" s="127"/>
      <c r="Q193" s="127"/>
      <c r="R193" s="128"/>
      <c r="S193" s="128"/>
      <c r="T193" s="128"/>
    </row>
    <row r="194" ht="18.75" customHeight="1" spans="1:20">
      <c r="A194" s="122" t="s">
        <v>308</v>
      </c>
      <c r="B194" s="122" t="s">
        <v>114</v>
      </c>
      <c r="C194" s="122" t="s">
        <v>92</v>
      </c>
      <c r="D194" s="123" t="s">
        <v>460</v>
      </c>
      <c r="E194" s="124">
        <v>39</v>
      </c>
      <c r="F194" s="104">
        <v>39</v>
      </c>
      <c r="G194" s="104"/>
      <c r="H194" s="104">
        <v>0</v>
      </c>
      <c r="I194" s="104"/>
      <c r="J194" s="104">
        <v>0</v>
      </c>
      <c r="K194" s="104">
        <v>0</v>
      </c>
      <c r="L194" s="123">
        <v>0</v>
      </c>
      <c r="M194" s="123">
        <v>0</v>
      </c>
      <c r="N194" s="126"/>
      <c r="O194" s="127"/>
      <c r="P194" s="127"/>
      <c r="Q194" s="127"/>
      <c r="R194" s="128"/>
      <c r="S194" s="128"/>
      <c r="T194" s="128"/>
    </row>
    <row r="195" ht="18.75" customHeight="1" spans="1:20">
      <c r="A195" s="122" t="s">
        <v>308</v>
      </c>
      <c r="B195" s="122" t="s">
        <v>114</v>
      </c>
      <c r="C195" s="122" t="s">
        <v>94</v>
      </c>
      <c r="D195" s="123" t="s">
        <v>461</v>
      </c>
      <c r="E195" s="124">
        <v>326</v>
      </c>
      <c r="F195" s="104">
        <v>0</v>
      </c>
      <c r="G195" s="104">
        <v>133</v>
      </c>
      <c r="H195" s="104">
        <v>0</v>
      </c>
      <c r="I195" s="104"/>
      <c r="J195" s="104">
        <v>193</v>
      </c>
      <c r="K195" s="104">
        <v>0</v>
      </c>
      <c r="L195" s="123">
        <v>0</v>
      </c>
      <c r="M195" s="123">
        <v>0</v>
      </c>
      <c r="N195" s="126"/>
      <c r="O195" s="127"/>
      <c r="P195" s="127"/>
      <c r="Q195" s="127"/>
      <c r="R195" s="128"/>
      <c r="S195" s="128"/>
      <c r="T195" s="128"/>
    </row>
    <row r="196" ht="18.75" customHeight="1" spans="1:20">
      <c r="A196" s="122" t="s">
        <v>308</v>
      </c>
      <c r="B196" s="122" t="s">
        <v>114</v>
      </c>
      <c r="C196" s="122" t="s">
        <v>108</v>
      </c>
      <c r="D196" s="123" t="s">
        <v>462</v>
      </c>
      <c r="E196" s="124">
        <v>250</v>
      </c>
      <c r="F196" s="104">
        <v>0</v>
      </c>
      <c r="G196" s="104">
        <v>120</v>
      </c>
      <c r="H196" s="104">
        <v>0</v>
      </c>
      <c r="I196" s="104"/>
      <c r="J196" s="104">
        <v>130</v>
      </c>
      <c r="K196" s="104">
        <v>0</v>
      </c>
      <c r="L196" s="123">
        <v>0</v>
      </c>
      <c r="M196" s="123">
        <v>0</v>
      </c>
      <c r="N196" s="126"/>
      <c r="O196" s="127"/>
      <c r="P196" s="127"/>
      <c r="Q196" s="127"/>
      <c r="R196" s="128"/>
      <c r="S196" s="128"/>
      <c r="T196" s="128"/>
    </row>
    <row r="197" ht="18.75" customHeight="1" spans="1:20">
      <c r="A197" s="122" t="s">
        <v>308</v>
      </c>
      <c r="B197" s="122" t="s">
        <v>114</v>
      </c>
      <c r="C197" s="122" t="s">
        <v>96</v>
      </c>
      <c r="D197" s="123" t="s">
        <v>463</v>
      </c>
      <c r="E197" s="124">
        <v>1</v>
      </c>
      <c r="F197" s="104">
        <v>0</v>
      </c>
      <c r="G197" s="104">
        <v>1</v>
      </c>
      <c r="H197" s="104">
        <v>0</v>
      </c>
      <c r="I197" s="104"/>
      <c r="J197" s="104">
        <v>0</v>
      </c>
      <c r="K197" s="104">
        <v>0</v>
      </c>
      <c r="L197" s="123">
        <v>0</v>
      </c>
      <c r="M197" s="123">
        <v>0</v>
      </c>
      <c r="N197" s="126"/>
      <c r="O197" s="127"/>
      <c r="P197" s="127"/>
      <c r="Q197" s="127"/>
      <c r="R197" s="128"/>
      <c r="S197" s="128"/>
      <c r="T197" s="128"/>
    </row>
    <row r="198" ht="18.75" customHeight="1" spans="1:20">
      <c r="A198" s="122" t="s">
        <v>308</v>
      </c>
      <c r="B198" s="122" t="s">
        <v>114</v>
      </c>
      <c r="C198" s="122" t="s">
        <v>150</v>
      </c>
      <c r="D198" s="123" t="s">
        <v>464</v>
      </c>
      <c r="E198" s="124">
        <v>121.1799</v>
      </c>
      <c r="F198" s="104">
        <v>101.3879</v>
      </c>
      <c r="G198" s="104">
        <v>19.792</v>
      </c>
      <c r="H198" s="104">
        <v>0</v>
      </c>
      <c r="I198" s="104"/>
      <c r="J198" s="104">
        <v>0</v>
      </c>
      <c r="K198" s="104">
        <v>0</v>
      </c>
      <c r="L198" s="123">
        <v>0</v>
      </c>
      <c r="M198" s="123">
        <v>0</v>
      </c>
      <c r="N198" s="126"/>
      <c r="O198" s="127"/>
      <c r="P198" s="127"/>
      <c r="Q198" s="127"/>
      <c r="R198" s="128"/>
      <c r="S198" s="128"/>
      <c r="T198" s="128"/>
    </row>
    <row r="199" ht="18.75" customHeight="1" spans="1:20">
      <c r="A199" s="122" t="s">
        <v>314</v>
      </c>
      <c r="B199" s="122"/>
      <c r="C199" s="122"/>
      <c r="D199" s="123"/>
      <c r="E199" s="124">
        <v>72.4</v>
      </c>
      <c r="F199" s="104">
        <v>0</v>
      </c>
      <c r="G199" s="104">
        <v>72.4</v>
      </c>
      <c r="H199" s="104">
        <v>0</v>
      </c>
      <c r="I199" s="104"/>
      <c r="J199" s="104">
        <v>0</v>
      </c>
      <c r="K199" s="104">
        <v>0</v>
      </c>
      <c r="L199" s="123">
        <v>0</v>
      </c>
      <c r="M199" s="123">
        <v>0</v>
      </c>
      <c r="N199" s="126"/>
      <c r="O199" s="127"/>
      <c r="P199" s="127"/>
      <c r="Q199" s="127"/>
      <c r="R199" s="128"/>
      <c r="S199" s="128"/>
      <c r="T199" s="128"/>
    </row>
    <row r="200" ht="18.75" customHeight="1" spans="1:20">
      <c r="A200" s="122"/>
      <c r="B200" s="122" t="s">
        <v>108</v>
      </c>
      <c r="C200" s="122"/>
      <c r="D200" s="123"/>
      <c r="E200" s="124">
        <v>72.4</v>
      </c>
      <c r="F200" s="104">
        <v>0</v>
      </c>
      <c r="G200" s="104">
        <v>72.4</v>
      </c>
      <c r="H200" s="104">
        <v>0</v>
      </c>
      <c r="I200" s="104"/>
      <c r="J200" s="104">
        <v>0</v>
      </c>
      <c r="K200" s="104">
        <v>0</v>
      </c>
      <c r="L200" s="123">
        <v>0</v>
      </c>
      <c r="M200" s="123">
        <v>0</v>
      </c>
      <c r="N200" s="126"/>
      <c r="O200" s="127"/>
      <c r="P200" s="127"/>
      <c r="Q200" s="127"/>
      <c r="R200" s="128"/>
      <c r="S200" s="128"/>
      <c r="T200" s="128"/>
    </row>
    <row r="201" ht="18.75" customHeight="1" spans="1:20">
      <c r="A201" s="122" t="s">
        <v>316</v>
      </c>
      <c r="B201" s="122" t="s">
        <v>110</v>
      </c>
      <c r="C201" s="122" t="s">
        <v>102</v>
      </c>
      <c r="D201" s="123" t="s">
        <v>465</v>
      </c>
      <c r="E201" s="124">
        <v>72.4</v>
      </c>
      <c r="F201" s="104">
        <v>0</v>
      </c>
      <c r="G201" s="104">
        <v>72.4</v>
      </c>
      <c r="H201" s="104">
        <v>0</v>
      </c>
      <c r="I201" s="104"/>
      <c r="J201" s="104">
        <v>0</v>
      </c>
      <c r="K201" s="104">
        <v>0</v>
      </c>
      <c r="L201" s="123">
        <v>0</v>
      </c>
      <c r="M201" s="123">
        <v>0</v>
      </c>
      <c r="N201" s="126"/>
      <c r="O201" s="127"/>
      <c r="P201" s="127"/>
      <c r="Q201" s="127"/>
      <c r="R201" s="128"/>
      <c r="S201" s="128"/>
      <c r="T201" s="128"/>
    </row>
    <row r="202" ht="18.75" customHeight="1" spans="1:20">
      <c r="A202" s="122" t="s">
        <v>318</v>
      </c>
      <c r="B202" s="122"/>
      <c r="C202" s="122"/>
      <c r="D202" s="123"/>
      <c r="E202" s="124">
        <f>E203+E208</f>
        <v>1924.3166</v>
      </c>
      <c r="F202" s="124">
        <f t="shared" ref="F202:J202" si="28">F203+F208</f>
        <v>1030.3176</v>
      </c>
      <c r="G202" s="124">
        <f t="shared" si="28"/>
        <v>851.079</v>
      </c>
      <c r="H202" s="124">
        <f t="shared" si="28"/>
        <v>0</v>
      </c>
      <c r="I202" s="124">
        <f t="shared" si="28"/>
        <v>0</v>
      </c>
      <c r="J202" s="124">
        <f t="shared" si="28"/>
        <v>42.92</v>
      </c>
      <c r="K202" s="104">
        <v>0</v>
      </c>
      <c r="L202" s="123">
        <v>0</v>
      </c>
      <c r="M202" s="123">
        <v>0</v>
      </c>
      <c r="N202" s="126"/>
      <c r="O202" s="127"/>
      <c r="P202" s="127"/>
      <c r="Q202" s="127"/>
      <c r="R202" s="128"/>
      <c r="S202" s="128"/>
      <c r="T202" s="128"/>
    </row>
    <row r="203" ht="18.75" customHeight="1" spans="1:20">
      <c r="A203" s="122"/>
      <c r="B203" s="122" t="s">
        <v>92</v>
      </c>
      <c r="C203" s="122"/>
      <c r="D203" s="123"/>
      <c r="E203" s="124">
        <f>SUM(E204:E207)</f>
        <v>496.07</v>
      </c>
      <c r="F203" s="124">
        <f t="shared" ref="F203:J203" si="29">SUM(F204:F207)</f>
        <v>0</v>
      </c>
      <c r="G203" s="124">
        <f t="shared" si="29"/>
        <v>484.5</v>
      </c>
      <c r="H203" s="124">
        <f t="shared" si="29"/>
        <v>0</v>
      </c>
      <c r="I203" s="124">
        <f t="shared" si="29"/>
        <v>0</v>
      </c>
      <c r="J203" s="124">
        <f t="shared" si="29"/>
        <v>11.57</v>
      </c>
      <c r="K203" s="104">
        <v>0</v>
      </c>
      <c r="L203" s="123">
        <v>0</v>
      </c>
      <c r="M203" s="123">
        <v>0</v>
      </c>
      <c r="N203" s="126"/>
      <c r="O203" s="127"/>
      <c r="P203" s="127"/>
      <c r="Q203" s="127"/>
      <c r="R203" s="128"/>
      <c r="S203" s="128"/>
      <c r="T203" s="128"/>
    </row>
    <row r="204" ht="18.75" customHeight="1" spans="1:20">
      <c r="A204" s="122" t="s">
        <v>320</v>
      </c>
      <c r="B204" s="122" t="s">
        <v>190</v>
      </c>
      <c r="C204" s="122" t="s">
        <v>94</v>
      </c>
      <c r="D204" s="123" t="s">
        <v>466</v>
      </c>
      <c r="E204" s="124">
        <v>59.97</v>
      </c>
      <c r="F204" s="104">
        <v>0</v>
      </c>
      <c r="G204" s="104">
        <v>51</v>
      </c>
      <c r="H204" s="104">
        <v>0</v>
      </c>
      <c r="I204" s="104"/>
      <c r="J204" s="104">
        <v>8.97</v>
      </c>
      <c r="K204" s="104">
        <v>0</v>
      </c>
      <c r="L204" s="123">
        <v>0</v>
      </c>
      <c r="M204" s="123">
        <v>0</v>
      </c>
      <c r="N204" s="126"/>
      <c r="O204" s="127"/>
      <c r="P204" s="127"/>
      <c r="Q204" s="127"/>
      <c r="R204" s="128"/>
      <c r="S204" s="128"/>
      <c r="T204" s="128"/>
    </row>
    <row r="205" ht="18.75" customHeight="1" spans="1:20">
      <c r="A205" s="122" t="s">
        <v>320</v>
      </c>
      <c r="B205" s="122" t="s">
        <v>190</v>
      </c>
      <c r="C205" s="122" t="s">
        <v>102</v>
      </c>
      <c r="D205" s="123" t="s">
        <v>467</v>
      </c>
      <c r="E205" s="124">
        <v>87</v>
      </c>
      <c r="F205" s="104">
        <v>0</v>
      </c>
      <c r="G205" s="104">
        <v>87</v>
      </c>
      <c r="H205" s="104">
        <v>0</v>
      </c>
      <c r="I205" s="104"/>
      <c r="J205" s="104">
        <v>0</v>
      </c>
      <c r="K205" s="104">
        <v>0</v>
      </c>
      <c r="L205" s="123">
        <v>0</v>
      </c>
      <c r="M205" s="123">
        <v>0</v>
      </c>
      <c r="N205" s="126"/>
      <c r="O205" s="127"/>
      <c r="P205" s="127"/>
      <c r="Q205" s="127"/>
      <c r="R205" s="128"/>
      <c r="S205" s="128"/>
      <c r="T205" s="128"/>
    </row>
    <row r="206" ht="18.75" customHeight="1" spans="1:20">
      <c r="A206" s="122" t="s">
        <v>320</v>
      </c>
      <c r="B206" s="122" t="s">
        <v>190</v>
      </c>
      <c r="C206" s="122" t="s">
        <v>108</v>
      </c>
      <c r="D206" s="123" t="s">
        <v>468</v>
      </c>
      <c r="E206" s="124">
        <v>249</v>
      </c>
      <c r="F206" s="104">
        <v>0</v>
      </c>
      <c r="G206" s="104">
        <v>249</v>
      </c>
      <c r="H206" s="104">
        <v>0</v>
      </c>
      <c r="I206" s="104"/>
      <c r="J206" s="104">
        <v>0</v>
      </c>
      <c r="K206" s="104">
        <v>0</v>
      </c>
      <c r="L206" s="123">
        <v>0</v>
      </c>
      <c r="M206" s="123">
        <v>0</v>
      </c>
      <c r="N206" s="126"/>
      <c r="O206" s="127"/>
      <c r="P206" s="127"/>
      <c r="Q206" s="127"/>
      <c r="R206" s="128"/>
      <c r="S206" s="128"/>
      <c r="T206" s="128"/>
    </row>
    <row r="207" ht="18.75" customHeight="1" spans="1:20">
      <c r="A207" s="122" t="s">
        <v>320</v>
      </c>
      <c r="B207" s="122" t="s">
        <v>190</v>
      </c>
      <c r="C207" s="122" t="s">
        <v>96</v>
      </c>
      <c r="D207" s="123" t="s">
        <v>469</v>
      </c>
      <c r="E207" s="124">
        <v>100.1</v>
      </c>
      <c r="F207" s="104">
        <v>0</v>
      </c>
      <c r="G207" s="104">
        <v>97.5</v>
      </c>
      <c r="H207" s="104">
        <v>0</v>
      </c>
      <c r="I207" s="104"/>
      <c r="J207" s="106">
        <v>2.6</v>
      </c>
      <c r="K207" s="104">
        <v>0</v>
      </c>
      <c r="L207" s="123">
        <v>0</v>
      </c>
      <c r="M207" s="123">
        <v>0</v>
      </c>
      <c r="N207" s="126"/>
      <c r="O207" s="127"/>
      <c r="P207" s="127"/>
      <c r="Q207" s="127"/>
      <c r="R207" s="128"/>
      <c r="S207" s="128"/>
      <c r="T207" s="128"/>
    </row>
    <row r="208" ht="18.75" customHeight="1" spans="1:20">
      <c r="A208" s="122"/>
      <c r="B208" s="122" t="s">
        <v>94</v>
      </c>
      <c r="C208" s="122"/>
      <c r="D208" s="123"/>
      <c r="E208" s="124">
        <f>SUM(E209:E211)</f>
        <v>1428.2466</v>
      </c>
      <c r="F208" s="124">
        <f t="shared" ref="F208:J208" si="30">SUM(F209:F211)</f>
        <v>1030.3176</v>
      </c>
      <c r="G208" s="124">
        <f t="shared" si="30"/>
        <v>366.579</v>
      </c>
      <c r="H208" s="124">
        <f t="shared" si="30"/>
        <v>0</v>
      </c>
      <c r="I208" s="124">
        <f t="shared" si="30"/>
        <v>0</v>
      </c>
      <c r="J208" s="124">
        <f t="shared" si="30"/>
        <v>31.35</v>
      </c>
      <c r="K208" s="104">
        <v>0</v>
      </c>
      <c r="L208" s="123">
        <v>0</v>
      </c>
      <c r="M208" s="123">
        <v>0</v>
      </c>
      <c r="N208" s="126"/>
      <c r="O208" s="127"/>
      <c r="P208" s="127"/>
      <c r="Q208" s="127"/>
      <c r="R208" s="128"/>
      <c r="S208" s="128"/>
      <c r="T208" s="128"/>
    </row>
    <row r="209" ht="18.75" customHeight="1" spans="1:20">
      <c r="A209" s="122" t="s">
        <v>320</v>
      </c>
      <c r="B209" s="122" t="s">
        <v>200</v>
      </c>
      <c r="C209" s="122" t="s">
        <v>94</v>
      </c>
      <c r="D209" s="123" t="s">
        <v>470</v>
      </c>
      <c r="E209" s="124">
        <v>232.87</v>
      </c>
      <c r="F209" s="104">
        <v>0</v>
      </c>
      <c r="G209" s="104">
        <v>201.52</v>
      </c>
      <c r="H209" s="104">
        <v>0</v>
      </c>
      <c r="I209" s="104"/>
      <c r="J209" s="104">
        <v>31.35</v>
      </c>
      <c r="K209" s="104">
        <v>0</v>
      </c>
      <c r="L209" s="123">
        <v>0</v>
      </c>
      <c r="M209" s="123">
        <v>0</v>
      </c>
      <c r="N209" s="126"/>
      <c r="O209" s="127"/>
      <c r="P209" s="127"/>
      <c r="Q209" s="127"/>
      <c r="R209" s="128"/>
      <c r="S209" s="128"/>
      <c r="T209" s="128"/>
    </row>
    <row r="210" ht="18.75" customHeight="1" spans="1:20">
      <c r="A210" s="122" t="s">
        <v>320</v>
      </c>
      <c r="B210" s="122" t="s">
        <v>200</v>
      </c>
      <c r="C210" s="122" t="s">
        <v>108</v>
      </c>
      <c r="D210" s="123" t="s">
        <v>471</v>
      </c>
      <c r="E210" s="124">
        <v>5.7</v>
      </c>
      <c r="F210" s="104">
        <v>0</v>
      </c>
      <c r="G210" s="104">
        <v>5.7</v>
      </c>
      <c r="H210" s="104">
        <v>0</v>
      </c>
      <c r="I210" s="104"/>
      <c r="J210" s="104">
        <v>0</v>
      </c>
      <c r="K210" s="104">
        <v>0</v>
      </c>
      <c r="L210" s="123">
        <v>0</v>
      </c>
      <c r="M210" s="123">
        <v>0</v>
      </c>
      <c r="N210" s="126"/>
      <c r="O210" s="127"/>
      <c r="P210" s="127"/>
      <c r="Q210" s="127"/>
      <c r="R210" s="128"/>
      <c r="S210" s="128"/>
      <c r="T210" s="128"/>
    </row>
    <row r="211" ht="18.75" customHeight="1" spans="1:20">
      <c r="A211" s="122" t="s">
        <v>320</v>
      </c>
      <c r="B211" s="122" t="s">
        <v>200</v>
      </c>
      <c r="C211" s="122" t="s">
        <v>100</v>
      </c>
      <c r="D211" s="123" t="s">
        <v>472</v>
      </c>
      <c r="E211" s="124">
        <f>607.6766+582</f>
        <v>1189.6766</v>
      </c>
      <c r="F211" s="104">
        <f>448.3176+582</f>
        <v>1030.3176</v>
      </c>
      <c r="G211" s="104">
        <v>159.359</v>
      </c>
      <c r="H211" s="104">
        <v>0</v>
      </c>
      <c r="I211" s="104"/>
      <c r="J211" s="104">
        <v>0</v>
      </c>
      <c r="K211" s="104">
        <v>0</v>
      </c>
      <c r="L211" s="123">
        <v>0</v>
      </c>
      <c r="M211" s="123">
        <v>0</v>
      </c>
      <c r="N211" s="126"/>
      <c r="O211" s="127"/>
      <c r="P211" s="127"/>
      <c r="Q211" s="127"/>
      <c r="R211" s="128"/>
      <c r="S211" s="128"/>
      <c r="T211" s="128"/>
    </row>
    <row r="212" ht="18.75" customHeight="1" spans="1:20">
      <c r="A212" s="122" t="s">
        <v>329</v>
      </c>
      <c r="B212" s="122"/>
      <c r="C212" s="122"/>
      <c r="D212" s="123"/>
      <c r="E212" s="124">
        <f>E213+E215</f>
        <v>353.1</v>
      </c>
      <c r="F212" s="124">
        <f t="shared" ref="F212:J212" si="31">F213+F215</f>
        <v>352.1</v>
      </c>
      <c r="G212" s="124">
        <f t="shared" si="31"/>
        <v>0</v>
      </c>
      <c r="H212" s="124">
        <f t="shared" si="31"/>
        <v>0</v>
      </c>
      <c r="I212" s="124">
        <f t="shared" si="31"/>
        <v>0</v>
      </c>
      <c r="J212" s="124">
        <f t="shared" si="31"/>
        <v>1</v>
      </c>
      <c r="K212" s="104">
        <v>0</v>
      </c>
      <c r="L212" s="123">
        <v>0</v>
      </c>
      <c r="M212" s="123">
        <v>0</v>
      </c>
      <c r="N212" s="126"/>
      <c r="O212" s="127"/>
      <c r="P212" s="127"/>
      <c r="Q212" s="127"/>
      <c r="R212" s="128"/>
      <c r="S212" s="128"/>
      <c r="T212" s="128"/>
    </row>
    <row r="213" ht="18.75" customHeight="1" spans="1:20">
      <c r="A213" s="122"/>
      <c r="B213" s="122" t="s">
        <v>92</v>
      </c>
      <c r="C213" s="122"/>
      <c r="D213" s="123"/>
      <c r="E213" s="124">
        <f>SUM(E214)</f>
        <v>1</v>
      </c>
      <c r="F213" s="124">
        <f t="shared" ref="F213:J213" si="32">SUM(F214)</f>
        <v>0</v>
      </c>
      <c r="G213" s="124">
        <f t="shared" si="32"/>
        <v>0</v>
      </c>
      <c r="H213" s="124">
        <f t="shared" si="32"/>
        <v>0</v>
      </c>
      <c r="I213" s="124">
        <f t="shared" si="32"/>
        <v>0</v>
      </c>
      <c r="J213" s="124">
        <f t="shared" si="32"/>
        <v>1</v>
      </c>
      <c r="K213" s="104">
        <v>0</v>
      </c>
      <c r="L213" s="123">
        <v>0</v>
      </c>
      <c r="M213" s="123">
        <v>0</v>
      </c>
      <c r="N213" s="126"/>
      <c r="O213" s="127"/>
      <c r="P213" s="127"/>
      <c r="Q213" s="127"/>
      <c r="R213" s="128"/>
      <c r="S213" s="128"/>
      <c r="T213" s="128"/>
    </row>
    <row r="214" ht="18.75" customHeight="1" spans="1:20">
      <c r="A214" s="122" t="s">
        <v>331</v>
      </c>
      <c r="B214" s="122" t="s">
        <v>190</v>
      </c>
      <c r="C214" s="122" t="s">
        <v>88</v>
      </c>
      <c r="D214" s="123" t="s">
        <v>473</v>
      </c>
      <c r="E214" s="124">
        <v>1</v>
      </c>
      <c r="F214" s="104">
        <v>0</v>
      </c>
      <c r="G214" s="104">
        <v>0</v>
      </c>
      <c r="H214" s="104">
        <v>0</v>
      </c>
      <c r="I214" s="104"/>
      <c r="J214" s="104">
        <v>1</v>
      </c>
      <c r="K214" s="104">
        <v>0</v>
      </c>
      <c r="L214" s="123">
        <v>0</v>
      </c>
      <c r="M214" s="123">
        <v>0</v>
      </c>
      <c r="N214" s="126"/>
      <c r="O214" s="127"/>
      <c r="P214" s="127"/>
      <c r="Q214" s="127"/>
      <c r="R214" s="128"/>
      <c r="S214" s="128"/>
      <c r="T214" s="128"/>
    </row>
    <row r="215" ht="18.75" customHeight="1" spans="1:20">
      <c r="A215" s="122"/>
      <c r="B215" s="122" t="s">
        <v>94</v>
      </c>
      <c r="C215" s="122"/>
      <c r="D215" s="123"/>
      <c r="E215" s="124">
        <f>SUM(E216)</f>
        <v>352.1</v>
      </c>
      <c r="F215" s="124">
        <f>SUM(F216)</f>
        <v>352.1</v>
      </c>
      <c r="G215" s="104">
        <v>0</v>
      </c>
      <c r="H215" s="104">
        <v>0</v>
      </c>
      <c r="I215" s="104"/>
      <c r="J215" s="104">
        <v>0</v>
      </c>
      <c r="K215" s="104">
        <v>0</v>
      </c>
      <c r="L215" s="123">
        <v>0</v>
      </c>
      <c r="M215" s="123">
        <v>0</v>
      </c>
      <c r="N215" s="126"/>
      <c r="O215" s="127"/>
      <c r="P215" s="127"/>
      <c r="Q215" s="127"/>
      <c r="R215" s="128"/>
      <c r="S215" s="128"/>
      <c r="T215" s="128"/>
    </row>
    <row r="216" ht="18.75" customHeight="1" spans="1:20">
      <c r="A216" s="122" t="s">
        <v>331</v>
      </c>
      <c r="B216" s="122" t="s">
        <v>200</v>
      </c>
      <c r="C216" s="122" t="s">
        <v>92</v>
      </c>
      <c r="D216" s="123" t="s">
        <v>474</v>
      </c>
      <c r="E216" s="124">
        <v>352.1</v>
      </c>
      <c r="F216" s="104">
        <v>352.1</v>
      </c>
      <c r="G216" s="104">
        <v>0</v>
      </c>
      <c r="H216" s="104">
        <v>0</v>
      </c>
      <c r="I216" s="104"/>
      <c r="J216" s="104">
        <v>0</v>
      </c>
      <c r="K216" s="104">
        <v>0</v>
      </c>
      <c r="L216" s="123">
        <v>0</v>
      </c>
      <c r="M216" s="123">
        <v>0</v>
      </c>
      <c r="N216" s="126"/>
      <c r="O216" s="127"/>
      <c r="P216" s="127"/>
      <c r="Q216" s="127"/>
      <c r="R216" s="128"/>
      <c r="S216" s="128"/>
      <c r="T216" s="128"/>
    </row>
    <row r="217" ht="18.75" customHeight="1" spans="1:20">
      <c r="A217" s="122" t="s">
        <v>335</v>
      </c>
      <c r="B217" s="122"/>
      <c r="C217" s="122"/>
      <c r="D217" s="123"/>
      <c r="E217" s="124">
        <f>SUM(E218)</f>
        <v>815.48</v>
      </c>
      <c r="F217" s="124">
        <f t="shared" ref="F217:G218" si="33">SUM(F218)</f>
        <v>0</v>
      </c>
      <c r="G217" s="124">
        <f t="shared" si="33"/>
        <v>815.48</v>
      </c>
      <c r="H217" s="104">
        <v>0</v>
      </c>
      <c r="I217" s="104"/>
      <c r="J217" s="104">
        <v>0</v>
      </c>
      <c r="K217" s="104">
        <v>0</v>
      </c>
      <c r="L217" s="123">
        <v>0</v>
      </c>
      <c r="M217" s="123">
        <v>0</v>
      </c>
      <c r="N217" s="126"/>
      <c r="O217" s="127"/>
      <c r="P217" s="127"/>
      <c r="Q217" s="127"/>
      <c r="R217" s="128"/>
      <c r="S217" s="128"/>
      <c r="T217" s="128"/>
    </row>
    <row r="218" ht="18.75" customHeight="1" spans="1:20">
      <c r="A218" s="122"/>
      <c r="B218" s="122" t="s">
        <v>150</v>
      </c>
      <c r="C218" s="122"/>
      <c r="D218" s="123"/>
      <c r="E218" s="124">
        <f>SUM(E219)</f>
        <v>815.48</v>
      </c>
      <c r="F218" s="124">
        <f t="shared" si="33"/>
        <v>0</v>
      </c>
      <c r="G218" s="124">
        <f t="shared" si="33"/>
        <v>815.48</v>
      </c>
      <c r="H218" s="104">
        <v>0</v>
      </c>
      <c r="I218" s="104"/>
      <c r="J218" s="104">
        <v>0</v>
      </c>
      <c r="K218" s="104">
        <v>0</v>
      </c>
      <c r="L218" s="123">
        <v>0</v>
      </c>
      <c r="M218" s="123">
        <v>0</v>
      </c>
      <c r="N218" s="126"/>
      <c r="O218" s="127"/>
      <c r="P218" s="127"/>
      <c r="Q218" s="127"/>
      <c r="R218" s="128"/>
      <c r="S218" s="128"/>
      <c r="T218" s="128"/>
    </row>
    <row r="219" ht="18.75" customHeight="1" spans="1:20">
      <c r="A219" s="122" t="s">
        <v>337</v>
      </c>
      <c r="B219" s="122" t="s">
        <v>233</v>
      </c>
      <c r="C219" s="122" t="s">
        <v>92</v>
      </c>
      <c r="D219" s="123" t="s">
        <v>65</v>
      </c>
      <c r="E219" s="124">
        <v>815.48</v>
      </c>
      <c r="F219" s="104">
        <v>0</v>
      </c>
      <c r="G219" s="124">
        <v>815.48</v>
      </c>
      <c r="H219" s="104">
        <v>0</v>
      </c>
      <c r="I219" s="104"/>
      <c r="J219" s="104">
        <v>0</v>
      </c>
      <c r="K219" s="104">
        <v>0</v>
      </c>
      <c r="L219" s="123">
        <v>0</v>
      </c>
      <c r="M219" s="123">
        <v>0</v>
      </c>
      <c r="N219" s="126"/>
      <c r="O219" s="127"/>
      <c r="P219" s="127"/>
      <c r="Q219" s="127"/>
      <c r="R219" s="128"/>
      <c r="S219" s="128"/>
      <c r="T219" s="128"/>
    </row>
  </sheetData>
  <sheetProtection formatCells="0" formatColumns="0" formatRows="0"/>
  <mergeCells count="15">
    <mergeCell ref="A1:M1"/>
    <mergeCell ref="A7:A8"/>
    <mergeCell ref="B7:B8"/>
    <mergeCell ref="C7:C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A4:C6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showGridLines="0" showZeros="0" topLeftCell="A16" workbookViewId="0">
      <selection activeCell="C13" sqref="C13"/>
    </sheetView>
  </sheetViews>
  <sheetFormatPr defaultColWidth="9" defaultRowHeight="14.25"/>
  <cols>
    <col min="1" max="1" width="40.625" style="76" customWidth="1"/>
    <col min="2" max="2" width="15.5" style="76" customWidth="1"/>
    <col min="3" max="3" width="25.875" style="76" customWidth="1"/>
    <col min="4" max="4" width="17.25" style="76" customWidth="1"/>
    <col min="5" max="5" width="29.125" style="76" customWidth="1"/>
    <col min="6" max="6" width="16" style="76" customWidth="1"/>
    <col min="7" max="8" width="15" style="76" customWidth="1"/>
    <col min="9" max="9" width="12.75" style="76" customWidth="1"/>
    <col min="10" max="16384" width="9" style="76"/>
  </cols>
  <sheetData>
    <row r="1" ht="22.5" customHeight="1" spans="1:6">
      <c r="A1" s="107" t="s">
        <v>475</v>
      </c>
      <c r="B1" s="107"/>
      <c r="C1" s="107"/>
      <c r="D1" s="107"/>
      <c r="E1" s="107"/>
      <c r="F1" s="107"/>
    </row>
    <row r="2" customHeight="1" spans="1:6">
      <c r="A2" s="108"/>
      <c r="B2" s="108"/>
      <c r="C2" s="108"/>
      <c r="F2" s="109" t="s">
        <v>476</v>
      </c>
    </row>
    <row r="3" customHeight="1" spans="1:6">
      <c r="A3" s="108" t="s">
        <v>3</v>
      </c>
      <c r="B3" s="108"/>
      <c r="C3" s="108"/>
      <c r="F3" s="109" t="s">
        <v>4</v>
      </c>
    </row>
    <row r="4" ht="28.5" customHeight="1" spans="1:6">
      <c r="A4" s="84" t="s">
        <v>5</v>
      </c>
      <c r="B4" s="84"/>
      <c r="C4" s="84" t="s">
        <v>6</v>
      </c>
      <c r="D4" s="84"/>
      <c r="E4" s="84" t="s">
        <v>6</v>
      </c>
      <c r="F4" s="84"/>
    </row>
    <row r="5" ht="28.5" customHeight="1" spans="1:6">
      <c r="A5" s="84" t="s">
        <v>7</v>
      </c>
      <c r="B5" s="84" t="s">
        <v>8</v>
      </c>
      <c r="C5" s="84" t="s">
        <v>10</v>
      </c>
      <c r="D5" s="84" t="s">
        <v>8</v>
      </c>
      <c r="E5" s="84" t="s">
        <v>477</v>
      </c>
      <c r="F5" s="84" t="s">
        <v>8</v>
      </c>
    </row>
    <row r="6" ht="21.75" customHeight="1" spans="1:9">
      <c r="A6" s="110" t="s">
        <v>478</v>
      </c>
      <c r="B6" s="111">
        <f>公开3!E9</f>
        <v>41976.167223</v>
      </c>
      <c r="C6" s="110" t="s">
        <v>13</v>
      </c>
      <c r="D6" s="112">
        <v>15652.28</v>
      </c>
      <c r="E6" s="110" t="s">
        <v>479</v>
      </c>
      <c r="F6" s="113">
        <f>F7+F8</f>
        <v>7378.94</v>
      </c>
      <c r="G6" s="114"/>
      <c r="H6" s="114"/>
      <c r="I6" s="105"/>
    </row>
    <row r="7" ht="21.75" customHeight="1" spans="1:9">
      <c r="A7" s="110" t="s">
        <v>480</v>
      </c>
      <c r="B7" s="87">
        <v>2800</v>
      </c>
      <c r="C7" s="110" t="s">
        <v>16</v>
      </c>
      <c r="D7" s="112">
        <v>0</v>
      </c>
      <c r="E7" s="110" t="s">
        <v>481</v>
      </c>
      <c r="F7" s="113">
        <v>5285.86</v>
      </c>
      <c r="G7" s="114"/>
      <c r="H7" s="114"/>
      <c r="I7" s="105"/>
    </row>
    <row r="8" ht="21.75" customHeight="1" spans="1:9">
      <c r="A8" s="110"/>
      <c r="B8" s="113"/>
      <c r="C8" s="110" t="s">
        <v>19</v>
      </c>
      <c r="D8" s="112">
        <v>31</v>
      </c>
      <c r="E8" s="110" t="s">
        <v>482</v>
      </c>
      <c r="F8" s="113">
        <f>2093+0.08</f>
        <v>2093.08</v>
      </c>
      <c r="H8" s="114"/>
      <c r="I8" s="105"/>
    </row>
    <row r="9" ht="21.75" customHeight="1" spans="1:9">
      <c r="A9" s="110"/>
      <c r="B9" s="115"/>
      <c r="C9" s="110" t="s">
        <v>19</v>
      </c>
      <c r="D9" s="112">
        <v>152.81</v>
      </c>
      <c r="E9" s="110" t="s">
        <v>483</v>
      </c>
      <c r="F9" s="113">
        <f>F11</f>
        <v>34597.23</v>
      </c>
      <c r="G9" s="114"/>
      <c r="H9" s="114"/>
      <c r="I9" s="105"/>
    </row>
    <row r="10" ht="21.75" customHeight="1" spans="1:9">
      <c r="A10" s="110"/>
      <c r="B10" s="115"/>
      <c r="C10" s="110" t="s">
        <v>24</v>
      </c>
      <c r="D10" s="112">
        <v>39.2</v>
      </c>
      <c r="E10" s="110" t="s">
        <v>484</v>
      </c>
      <c r="F10" s="113"/>
      <c r="H10" s="114"/>
      <c r="I10" s="105"/>
    </row>
    <row r="11" ht="21.75" customHeight="1" spans="1:9">
      <c r="A11" s="110"/>
      <c r="B11" s="115"/>
      <c r="C11" s="110" t="s">
        <v>27</v>
      </c>
      <c r="D11" s="112"/>
      <c r="E11" s="110" t="s">
        <v>485</v>
      </c>
      <c r="F11" s="113">
        <f>34597.23</f>
        <v>34597.23</v>
      </c>
      <c r="H11" s="114"/>
      <c r="I11" s="105"/>
    </row>
    <row r="12" ht="21.75" customHeight="1" spans="1:7">
      <c r="A12" s="110"/>
      <c r="B12" s="115"/>
      <c r="C12" s="110" t="s">
        <v>30</v>
      </c>
      <c r="D12" s="112">
        <v>107.75</v>
      </c>
      <c r="E12" s="110"/>
      <c r="F12" s="113"/>
      <c r="G12" s="114"/>
    </row>
    <row r="13" ht="21.75" customHeight="1" spans="1:6">
      <c r="A13" s="110"/>
      <c r="B13" s="115"/>
      <c r="C13" s="110" t="s">
        <v>33</v>
      </c>
      <c r="D13" s="112">
        <v>972.73</v>
      </c>
      <c r="E13" s="110"/>
      <c r="F13" s="113"/>
    </row>
    <row r="14" ht="21.75" customHeight="1" spans="1:6">
      <c r="A14" s="110"/>
      <c r="B14" s="115"/>
      <c r="C14" s="110" t="s">
        <v>35</v>
      </c>
      <c r="D14" s="112"/>
      <c r="E14" s="110"/>
      <c r="F14" s="113"/>
    </row>
    <row r="15" ht="21.75" customHeight="1" spans="1:6">
      <c r="A15" s="110"/>
      <c r="B15" s="113"/>
      <c r="C15" s="110" t="s">
        <v>37</v>
      </c>
      <c r="D15" s="112">
        <v>1051.15</v>
      </c>
      <c r="E15" s="110"/>
      <c r="F15" s="113"/>
    </row>
    <row r="16" ht="21.75" customHeight="1" spans="1:6">
      <c r="A16" s="110"/>
      <c r="B16" s="113"/>
      <c r="C16" s="110" t="s">
        <v>39</v>
      </c>
      <c r="D16" s="112">
        <v>406.66</v>
      </c>
      <c r="E16" s="110" t="s">
        <v>486</v>
      </c>
      <c r="F16" s="111">
        <f>SUM(F17:F24)</f>
        <v>41976.16894</v>
      </c>
    </row>
    <row r="17" ht="21.75" customHeight="1" spans="1:6">
      <c r="A17" s="110"/>
      <c r="B17" s="113"/>
      <c r="C17" s="110" t="s">
        <v>41</v>
      </c>
      <c r="D17" s="112">
        <v>19783.45</v>
      </c>
      <c r="E17" s="110" t="s">
        <v>487</v>
      </c>
      <c r="F17" s="113">
        <f>公开3!F9</f>
        <v>5285.86334</v>
      </c>
    </row>
    <row r="18" ht="21.75" customHeight="1" spans="1:6">
      <c r="A18" s="110"/>
      <c r="B18" s="113"/>
      <c r="C18" s="110" t="s">
        <v>43</v>
      </c>
      <c r="D18" s="112">
        <v>428.89</v>
      </c>
      <c r="E18" s="110" t="s">
        <v>488</v>
      </c>
      <c r="F18" s="113">
        <f>公开3!G9</f>
        <v>28161.7855</v>
      </c>
    </row>
    <row r="19" ht="21.75" customHeight="1" spans="1:6">
      <c r="A19" s="110"/>
      <c r="B19" s="113"/>
      <c r="C19" s="110" t="s">
        <v>45</v>
      </c>
      <c r="D19" s="112">
        <v>29.77</v>
      </c>
      <c r="E19" s="110" t="s">
        <v>489</v>
      </c>
      <c r="F19" s="113">
        <f>公开3!H9</f>
        <v>758.5965</v>
      </c>
    </row>
    <row r="20" ht="21.75" customHeight="1" spans="1:6">
      <c r="A20" s="110"/>
      <c r="B20" s="113"/>
      <c r="C20" s="110" t="s">
        <v>47</v>
      </c>
      <c r="D20" s="112">
        <v>737.18</v>
      </c>
      <c r="E20" s="110" t="s">
        <v>490</v>
      </c>
      <c r="F20" s="113"/>
    </row>
    <row r="21" ht="21.75" customHeight="1" spans="1:6">
      <c r="A21" s="110"/>
      <c r="B21" s="113"/>
      <c r="C21" s="110" t="s">
        <v>49</v>
      </c>
      <c r="D21" s="112">
        <v>72.4</v>
      </c>
      <c r="E21" s="110" t="s">
        <v>491</v>
      </c>
      <c r="F21" s="113">
        <f>公开3!J9</f>
        <v>3519.9236</v>
      </c>
    </row>
    <row r="22" ht="21.75" customHeight="1" spans="1:6">
      <c r="A22" s="110"/>
      <c r="B22" s="113"/>
      <c r="C22" s="110" t="s">
        <v>51</v>
      </c>
      <c r="D22" s="112">
        <v>0</v>
      </c>
      <c r="E22" s="110" t="s">
        <v>492</v>
      </c>
      <c r="F22" s="113">
        <f>公开3!K9</f>
        <v>4250</v>
      </c>
    </row>
    <row r="23" ht="21.75" customHeight="1" spans="1:6">
      <c r="A23" s="110"/>
      <c r="B23" s="113"/>
      <c r="C23" s="90" t="s">
        <v>53</v>
      </c>
      <c r="D23" s="112">
        <v>0</v>
      </c>
      <c r="E23" s="110" t="s">
        <v>493</v>
      </c>
      <c r="F23" s="113">
        <v>0</v>
      </c>
    </row>
    <row r="24" ht="21.75" customHeight="1" spans="1:6">
      <c r="A24" s="110"/>
      <c r="B24" s="113"/>
      <c r="C24" s="110" t="s">
        <v>55</v>
      </c>
      <c r="D24" s="112">
        <v>1342.32</v>
      </c>
      <c r="E24" s="110" t="s">
        <v>338</v>
      </c>
      <c r="F24" s="113">
        <v>0</v>
      </c>
    </row>
    <row r="25" ht="21.75" customHeight="1" spans="1:6">
      <c r="A25" s="110"/>
      <c r="B25" s="113"/>
      <c r="C25" s="110" t="s">
        <v>57</v>
      </c>
      <c r="D25" s="112">
        <v>353.1</v>
      </c>
      <c r="E25" s="116"/>
      <c r="F25" s="113"/>
    </row>
    <row r="26" ht="21.75" customHeight="1" spans="1:6">
      <c r="A26" s="110"/>
      <c r="B26" s="113"/>
      <c r="C26" s="110" t="s">
        <v>59</v>
      </c>
      <c r="D26" s="112">
        <v>0</v>
      </c>
      <c r="E26" s="116"/>
      <c r="F26" s="113"/>
    </row>
    <row r="27" ht="21.75" customHeight="1" spans="1:6">
      <c r="A27" s="110"/>
      <c r="B27" s="113"/>
      <c r="C27" s="110" t="s">
        <v>61</v>
      </c>
      <c r="D27" s="112">
        <v>0</v>
      </c>
      <c r="E27" s="116"/>
      <c r="F27" s="113"/>
    </row>
    <row r="28" ht="21.75" customHeight="1" spans="1:6">
      <c r="A28" s="110"/>
      <c r="B28" s="113"/>
      <c r="C28" s="110" t="s">
        <v>63</v>
      </c>
      <c r="D28" s="112">
        <v>0</v>
      </c>
      <c r="E28" s="116"/>
      <c r="F28" s="113"/>
    </row>
    <row r="29" ht="21.75" customHeight="1" spans="1:6">
      <c r="A29" s="110"/>
      <c r="B29" s="113"/>
      <c r="C29" s="110" t="s">
        <v>65</v>
      </c>
      <c r="D29" s="112">
        <v>815.48</v>
      </c>
      <c r="E29" s="116"/>
      <c r="F29" s="113"/>
    </row>
    <row r="30" ht="21.75" customHeight="1" spans="1:6">
      <c r="A30" s="110"/>
      <c r="B30" s="113"/>
      <c r="C30" s="110" t="s">
        <v>67</v>
      </c>
      <c r="D30" s="112">
        <v>0</v>
      </c>
      <c r="E30" s="116"/>
      <c r="F30" s="113"/>
    </row>
    <row r="31" ht="21.75" customHeight="1" spans="1:6">
      <c r="A31" s="110"/>
      <c r="B31" s="113"/>
      <c r="C31" s="110" t="s">
        <v>69</v>
      </c>
      <c r="D31" s="112">
        <v>0</v>
      </c>
      <c r="E31" s="116"/>
      <c r="F31" s="113"/>
    </row>
    <row r="32" ht="21.75" customHeight="1" spans="1:6">
      <c r="A32" s="110"/>
      <c r="B32" s="113"/>
      <c r="C32" s="110" t="s">
        <v>70</v>
      </c>
      <c r="D32" s="112">
        <v>0</v>
      </c>
      <c r="E32" s="116"/>
      <c r="F32" s="113"/>
    </row>
    <row r="33" ht="21.75" customHeight="1" spans="1:6">
      <c r="A33" s="110"/>
      <c r="B33" s="113"/>
      <c r="C33" s="110" t="s">
        <v>71</v>
      </c>
      <c r="D33" s="112">
        <v>0</v>
      </c>
      <c r="E33" s="116"/>
      <c r="F33" s="113"/>
    </row>
    <row r="34" ht="21.75" customHeight="1" spans="1:6">
      <c r="A34" s="117" t="s">
        <v>72</v>
      </c>
      <c r="B34" s="113">
        <f>B6+B7</f>
        <v>44776.167223</v>
      </c>
      <c r="C34" s="117" t="s">
        <v>73</v>
      </c>
      <c r="D34" s="112">
        <f>SUM(D6:D33)</f>
        <v>41976.17</v>
      </c>
      <c r="E34" s="117" t="s">
        <v>73</v>
      </c>
      <c r="F34" s="113">
        <f>F16</f>
        <v>41976.16894</v>
      </c>
    </row>
  </sheetData>
  <sheetProtection formatCells="0" formatColumns="0" formatRows="0"/>
  <mergeCells count="4">
    <mergeCell ref="A1:F1"/>
    <mergeCell ref="A4:B4"/>
    <mergeCell ref="C4:D4"/>
    <mergeCell ref="E4:F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42"/>
  <sheetViews>
    <sheetView showGridLines="0" showZeros="0" workbookViewId="0">
      <pane xSplit="4" ySplit="5" topLeftCell="E48" activePane="bottomRight" state="frozen"/>
      <selection/>
      <selection pane="topRight"/>
      <selection pane="bottomLeft"/>
      <selection pane="bottomRight" activeCell="D54" sqref="D54"/>
    </sheetView>
  </sheetViews>
  <sheetFormatPr defaultColWidth="9" defaultRowHeight="14.25"/>
  <cols>
    <col min="1" max="3" width="5.875" style="64" customWidth="1"/>
    <col min="4" max="4" width="37.25" style="64" customWidth="1"/>
    <col min="5" max="7" width="13.375" style="64" customWidth="1"/>
    <col min="8" max="8" width="18.875" style="64" customWidth="1"/>
    <col min="9" max="9" width="11.875" style="64" customWidth="1"/>
    <col min="10" max="10" width="13.75" style="64" customWidth="1"/>
    <col min="11" max="11" width="11.625" style="64" customWidth="1"/>
    <col min="12" max="12" width="9.875" style="64" customWidth="1"/>
    <col min="13" max="13" width="12.875" style="64" customWidth="1"/>
    <col min="14" max="14" width="13.5" style="64" customWidth="1"/>
    <col min="15" max="16" width="9.875" style="64" customWidth="1"/>
    <col min="17" max="17" width="9" style="64"/>
    <col min="18" max="18" width="10.5" style="64" customWidth="1"/>
    <col min="19" max="19" width="9.5" style="64" customWidth="1"/>
    <col min="20" max="21" width="10.5" style="64" customWidth="1"/>
    <col min="22" max="22" width="9.125" style="64" customWidth="1"/>
    <col min="23" max="23" width="10.5" style="64" customWidth="1"/>
    <col min="24" max="24" width="9.125" style="64" customWidth="1"/>
    <col min="25" max="25" width="9" style="64"/>
    <col min="26" max="27" width="9.5" style="64" customWidth="1"/>
    <col min="28" max="16384" width="9" style="64"/>
  </cols>
  <sheetData>
    <row r="1" ht="22.5" customHeight="1" spans="1:16">
      <c r="A1" s="77" t="s">
        <v>494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customHeight="1" spans="1:16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88" t="s">
        <v>495</v>
      </c>
    </row>
    <row r="3" customHeight="1" spans="1:16">
      <c r="A3" s="78" t="s">
        <v>3</v>
      </c>
      <c r="B3" s="78"/>
      <c r="C3" s="78"/>
      <c r="D3" s="78"/>
      <c r="E3" s="78"/>
      <c r="F3" s="101">
        <f>SUM(F6:F142)</f>
        <v>7378.937884</v>
      </c>
      <c r="G3" s="102">
        <f>SUM(G6:G142)</f>
        <v>34597.232492</v>
      </c>
      <c r="H3" s="103">
        <f>G3-F3</f>
        <v>27218.294608</v>
      </c>
      <c r="I3" s="78"/>
      <c r="J3" s="78"/>
      <c r="K3" s="78"/>
      <c r="L3" s="78"/>
      <c r="M3" s="78"/>
      <c r="N3" s="78"/>
      <c r="O3" s="78"/>
      <c r="P3" s="88" t="s">
        <v>4</v>
      </c>
    </row>
    <row r="4" ht="35.25" customHeight="1" spans="1:16">
      <c r="A4" s="79" t="s">
        <v>496</v>
      </c>
      <c r="B4" s="80"/>
      <c r="C4" s="81"/>
      <c r="D4" s="82" t="s">
        <v>341</v>
      </c>
      <c r="E4" s="79" t="s">
        <v>497</v>
      </c>
      <c r="F4" s="80"/>
      <c r="G4" s="81"/>
      <c r="H4" s="79" t="s">
        <v>498</v>
      </c>
      <c r="I4" s="80"/>
      <c r="J4" s="80"/>
      <c r="K4" s="80"/>
      <c r="L4" s="80"/>
      <c r="M4" s="80"/>
      <c r="N4" s="80"/>
      <c r="O4" s="80"/>
      <c r="P4" s="81"/>
    </row>
    <row r="5" ht="24" customHeight="1" spans="1:16">
      <c r="A5" s="83" t="s">
        <v>83</v>
      </c>
      <c r="B5" s="84" t="s">
        <v>84</v>
      </c>
      <c r="C5" s="84" t="s">
        <v>85</v>
      </c>
      <c r="D5" s="85"/>
      <c r="E5" s="84" t="s">
        <v>86</v>
      </c>
      <c r="F5" s="84" t="s">
        <v>499</v>
      </c>
      <c r="G5" s="84" t="s">
        <v>500</v>
      </c>
      <c r="H5" s="84" t="s">
        <v>86</v>
      </c>
      <c r="I5" s="84" t="s">
        <v>343</v>
      </c>
      <c r="J5" s="84" t="s">
        <v>501</v>
      </c>
      <c r="K5" s="84" t="s">
        <v>502</v>
      </c>
      <c r="L5" s="84" t="s">
        <v>503</v>
      </c>
      <c r="M5" s="84" t="s">
        <v>347</v>
      </c>
      <c r="N5" s="84" t="s">
        <v>348</v>
      </c>
      <c r="O5" s="84" t="s">
        <v>504</v>
      </c>
      <c r="P5" s="84" t="s">
        <v>65</v>
      </c>
    </row>
    <row r="6" s="76" customFormat="1" ht="22.5" customHeight="1" spans="1:27">
      <c r="A6" s="86">
        <v>201</v>
      </c>
      <c r="B6" s="86">
        <v>3</v>
      </c>
      <c r="C6" s="86">
        <v>1</v>
      </c>
      <c r="D6" s="86" t="s">
        <v>350</v>
      </c>
      <c r="E6" s="87">
        <f>F6+G6</f>
        <v>341.436</v>
      </c>
      <c r="F6" s="100">
        <v>186.436</v>
      </c>
      <c r="G6" s="87">
        <v>155</v>
      </c>
      <c r="H6" s="87">
        <f>SUM(I6:P6)</f>
        <v>341.436</v>
      </c>
      <c r="I6" s="104">
        <v>156.439</v>
      </c>
      <c r="J6" s="104">
        <v>183.421</v>
      </c>
      <c r="K6" s="104">
        <v>1.576</v>
      </c>
      <c r="L6" s="104"/>
      <c r="M6" s="104">
        <v>0</v>
      </c>
      <c r="N6" s="87">
        <v>0</v>
      </c>
      <c r="O6" s="87">
        <v>0</v>
      </c>
      <c r="P6" s="87">
        <v>0</v>
      </c>
      <c r="R6" s="105"/>
      <c r="S6" s="105"/>
      <c r="T6" s="105"/>
      <c r="U6" s="105"/>
      <c r="V6" s="105"/>
      <c r="W6" s="105"/>
      <c r="X6" s="105"/>
      <c r="Y6" s="105"/>
      <c r="Z6" s="105"/>
      <c r="AA6" s="105"/>
    </row>
    <row r="7" ht="22.5" customHeight="1" spans="1:27">
      <c r="A7" s="86">
        <v>201</v>
      </c>
      <c r="B7" s="86">
        <v>3</v>
      </c>
      <c r="C7" s="86">
        <v>2</v>
      </c>
      <c r="D7" s="86" t="s">
        <v>351</v>
      </c>
      <c r="E7" s="87">
        <f t="shared" ref="E7:E70" si="0">F7+G7</f>
        <v>5188.65</v>
      </c>
      <c r="F7" s="100">
        <v>0</v>
      </c>
      <c r="G7" s="87">
        <v>5188.65</v>
      </c>
      <c r="H7" s="87">
        <f t="shared" ref="H7:H70" si="1">SUM(I7:P7)</f>
        <v>5188.65</v>
      </c>
      <c r="I7" s="104">
        <v>0</v>
      </c>
      <c r="J7" s="104">
        <v>5139.15</v>
      </c>
      <c r="K7" s="104">
        <v>0</v>
      </c>
      <c r="L7" s="104"/>
      <c r="M7" s="104">
        <v>49.5</v>
      </c>
      <c r="N7" s="87">
        <v>0</v>
      </c>
      <c r="O7" s="87">
        <v>0</v>
      </c>
      <c r="P7" s="87">
        <v>0</v>
      </c>
      <c r="Q7" s="76"/>
      <c r="R7" s="105"/>
      <c r="S7" s="105"/>
      <c r="T7" s="105"/>
      <c r="U7" s="105"/>
      <c r="V7" s="105"/>
      <c r="W7" s="105"/>
      <c r="X7" s="105"/>
      <c r="Y7" s="105"/>
      <c r="Z7" s="105"/>
      <c r="AA7" s="105"/>
    </row>
    <row r="8" ht="22.5" customHeight="1" spans="1:27">
      <c r="A8" s="86">
        <v>201</v>
      </c>
      <c r="B8" s="86">
        <v>3</v>
      </c>
      <c r="C8" s="86">
        <v>6</v>
      </c>
      <c r="D8" s="86" t="s">
        <v>352</v>
      </c>
      <c r="E8" s="87">
        <f t="shared" si="0"/>
        <v>2531.89</v>
      </c>
      <c r="F8" s="100">
        <v>200</v>
      </c>
      <c r="G8" s="87">
        <v>2331.89</v>
      </c>
      <c r="H8" s="87">
        <f t="shared" si="1"/>
        <v>2531.89</v>
      </c>
      <c r="I8" s="104">
        <v>0</v>
      </c>
      <c r="J8" s="104">
        <v>442.474</v>
      </c>
      <c r="K8" s="104">
        <v>0</v>
      </c>
      <c r="L8" s="104"/>
      <c r="M8" s="104">
        <v>2089.416</v>
      </c>
      <c r="N8" s="87">
        <v>0</v>
      </c>
      <c r="O8" s="87">
        <v>0</v>
      </c>
      <c r="P8" s="87">
        <v>0</v>
      </c>
      <c r="Q8" s="76"/>
      <c r="R8" s="105"/>
      <c r="S8" s="105"/>
      <c r="T8" s="105"/>
      <c r="U8" s="105"/>
      <c r="V8" s="105"/>
      <c r="W8" s="105"/>
      <c r="X8" s="105"/>
      <c r="Y8" s="105"/>
      <c r="Z8" s="105"/>
      <c r="AA8" s="105"/>
    </row>
    <row r="9" ht="22.5" customHeight="1" spans="1:27">
      <c r="A9" s="86">
        <v>201</v>
      </c>
      <c r="B9" s="86">
        <v>3</v>
      </c>
      <c r="C9" s="86">
        <v>8</v>
      </c>
      <c r="D9" s="86" t="s">
        <v>353</v>
      </c>
      <c r="E9" s="87">
        <f t="shared" si="0"/>
        <v>268.4405</v>
      </c>
      <c r="F9" s="100">
        <v>20</v>
      </c>
      <c r="G9" s="87">
        <v>248.4405</v>
      </c>
      <c r="H9" s="87">
        <f t="shared" si="1"/>
        <v>268.4405</v>
      </c>
      <c r="I9" s="104">
        <v>0</v>
      </c>
      <c r="J9" s="104">
        <v>159.6405</v>
      </c>
      <c r="K9" s="104">
        <v>102.8</v>
      </c>
      <c r="L9" s="104"/>
      <c r="M9" s="104">
        <v>6</v>
      </c>
      <c r="N9" s="87">
        <v>0</v>
      </c>
      <c r="O9" s="87">
        <v>0</v>
      </c>
      <c r="P9" s="87">
        <v>0</v>
      </c>
      <c r="Q9" s="76"/>
      <c r="R9" s="105"/>
      <c r="S9" s="105"/>
      <c r="T9" s="105"/>
      <c r="U9" s="105"/>
      <c r="V9" s="105"/>
      <c r="W9" s="105"/>
      <c r="X9" s="105"/>
      <c r="Y9" s="105"/>
      <c r="Z9" s="105"/>
      <c r="AA9" s="105"/>
    </row>
    <row r="10" ht="22.5" customHeight="1" spans="1:27">
      <c r="A10" s="86">
        <v>201</v>
      </c>
      <c r="B10" s="86">
        <v>3</v>
      </c>
      <c r="C10" s="86">
        <v>50</v>
      </c>
      <c r="D10" s="86" t="s">
        <v>354</v>
      </c>
      <c r="E10" s="87">
        <f t="shared" si="0"/>
        <v>1362.8542</v>
      </c>
      <c r="F10" s="100">
        <v>1362.8542</v>
      </c>
      <c r="G10" s="87"/>
      <c r="H10" s="87">
        <f t="shared" si="1"/>
        <v>1362.8542</v>
      </c>
      <c r="I10" s="104">
        <v>260.8207</v>
      </c>
      <c r="J10" s="104">
        <v>1102.0335</v>
      </c>
      <c r="K10" s="104">
        <v>0</v>
      </c>
      <c r="L10" s="104"/>
      <c r="M10" s="104">
        <v>0</v>
      </c>
      <c r="N10" s="87">
        <v>0</v>
      </c>
      <c r="O10" s="87">
        <v>0</v>
      </c>
      <c r="P10" s="87">
        <v>0</v>
      </c>
      <c r="Q10" s="76"/>
      <c r="R10" s="105"/>
      <c r="S10" s="105"/>
      <c r="T10" s="105"/>
      <c r="U10" s="105"/>
      <c r="V10" s="105"/>
      <c r="W10" s="105"/>
      <c r="X10" s="105"/>
      <c r="Y10" s="105"/>
      <c r="Z10" s="105"/>
      <c r="AA10" s="105"/>
    </row>
    <row r="11" ht="22.5" customHeight="1" spans="1:27">
      <c r="A11" s="86">
        <v>201</v>
      </c>
      <c r="B11" s="86">
        <v>4</v>
      </c>
      <c r="C11" s="86">
        <v>1</v>
      </c>
      <c r="D11" s="86" t="s">
        <v>355</v>
      </c>
      <c r="E11" s="87">
        <f t="shared" si="0"/>
        <v>8.828899</v>
      </c>
      <c r="F11" s="100">
        <v>8.828899</v>
      </c>
      <c r="G11" s="87">
        <v>0</v>
      </c>
      <c r="H11" s="87">
        <f t="shared" si="1"/>
        <v>8.83</v>
      </c>
      <c r="I11" s="104">
        <v>7.09</v>
      </c>
      <c r="J11" s="104">
        <v>1.74</v>
      </c>
      <c r="K11" s="104">
        <v>0</v>
      </c>
      <c r="L11" s="87"/>
      <c r="M11" s="87">
        <v>0</v>
      </c>
      <c r="N11" s="87">
        <v>0</v>
      </c>
      <c r="O11" s="87">
        <v>0</v>
      </c>
      <c r="P11" s="87">
        <v>0</v>
      </c>
      <c r="Q11" s="76"/>
      <c r="R11" s="105"/>
      <c r="S11" s="105"/>
      <c r="T11" s="105"/>
      <c r="U11" s="105"/>
      <c r="V11" s="105"/>
      <c r="W11" s="105"/>
      <c r="X11" s="105"/>
      <c r="Y11" s="105"/>
      <c r="Z11" s="105"/>
      <c r="AA11" s="105"/>
    </row>
    <row r="12" ht="22.5" customHeight="1" spans="1:27">
      <c r="A12" s="86">
        <v>201</v>
      </c>
      <c r="B12" s="86">
        <v>4</v>
      </c>
      <c r="C12" s="86">
        <v>2</v>
      </c>
      <c r="D12" s="86" t="s">
        <v>356</v>
      </c>
      <c r="E12" s="87">
        <f t="shared" si="0"/>
        <v>505.38</v>
      </c>
      <c r="F12" s="100">
        <v>200</v>
      </c>
      <c r="G12" s="87">
        <v>305.38</v>
      </c>
      <c r="H12" s="87">
        <f t="shared" si="1"/>
        <v>505.38</v>
      </c>
      <c r="I12" s="104">
        <v>0</v>
      </c>
      <c r="J12" s="104">
        <v>503.28</v>
      </c>
      <c r="K12" s="104">
        <v>2.1</v>
      </c>
      <c r="L12" s="87"/>
      <c r="M12" s="87">
        <v>0</v>
      </c>
      <c r="N12" s="87">
        <v>0</v>
      </c>
      <c r="O12" s="87">
        <v>0</v>
      </c>
      <c r="P12" s="87">
        <v>0</v>
      </c>
      <c r="Q12" s="76"/>
      <c r="R12" s="105"/>
      <c r="S12" s="105"/>
      <c r="T12" s="105"/>
      <c r="U12" s="105"/>
      <c r="V12" s="105"/>
      <c r="W12" s="105"/>
      <c r="X12" s="105"/>
      <c r="Y12" s="105"/>
      <c r="Z12" s="105"/>
      <c r="AA12" s="105"/>
    </row>
    <row r="13" ht="22.5" customHeight="1" spans="1:27">
      <c r="A13" s="86">
        <v>201</v>
      </c>
      <c r="B13" s="86">
        <v>4</v>
      </c>
      <c r="C13" s="86">
        <v>50</v>
      </c>
      <c r="D13" s="86" t="s">
        <v>357</v>
      </c>
      <c r="E13" s="87">
        <f t="shared" si="0"/>
        <v>153.999401</v>
      </c>
      <c r="F13" s="100">
        <v>153.999401</v>
      </c>
      <c r="G13" s="87">
        <v>0</v>
      </c>
      <c r="H13" s="87">
        <f t="shared" si="1"/>
        <v>153.999401</v>
      </c>
      <c r="I13" s="104">
        <v>122.2414</v>
      </c>
      <c r="J13" s="104">
        <v>31.758001</v>
      </c>
      <c r="K13" s="104">
        <v>0</v>
      </c>
      <c r="L13" s="87"/>
      <c r="M13" s="87">
        <v>0</v>
      </c>
      <c r="N13" s="87">
        <v>0</v>
      </c>
      <c r="O13" s="87">
        <v>0</v>
      </c>
      <c r="P13" s="87">
        <v>0</v>
      </c>
      <c r="Q13" s="76"/>
      <c r="R13" s="105"/>
      <c r="S13" s="105"/>
      <c r="T13" s="105"/>
      <c r="U13" s="105"/>
      <c r="V13" s="105"/>
      <c r="W13" s="105"/>
      <c r="X13" s="105"/>
      <c r="Y13" s="105"/>
      <c r="Z13" s="105"/>
      <c r="AA13" s="105"/>
    </row>
    <row r="14" ht="22.5" customHeight="1" spans="1:27">
      <c r="A14" s="86">
        <v>201</v>
      </c>
      <c r="B14" s="86">
        <v>5</v>
      </c>
      <c r="C14" s="86">
        <v>7</v>
      </c>
      <c r="D14" s="86" t="s">
        <v>358</v>
      </c>
      <c r="E14" s="87">
        <f t="shared" si="0"/>
        <v>30.47</v>
      </c>
      <c r="F14" s="100"/>
      <c r="G14" s="87">
        <v>30.47</v>
      </c>
      <c r="H14" s="87">
        <f t="shared" si="1"/>
        <v>30.47</v>
      </c>
      <c r="I14" s="104">
        <v>0</v>
      </c>
      <c r="J14" s="104">
        <v>25.57</v>
      </c>
      <c r="K14" s="104">
        <v>0</v>
      </c>
      <c r="L14" s="104"/>
      <c r="M14" s="104">
        <v>4.9</v>
      </c>
      <c r="N14" s="87">
        <v>0</v>
      </c>
      <c r="O14" s="87">
        <v>0</v>
      </c>
      <c r="P14" s="87">
        <v>0</v>
      </c>
      <c r="Q14" s="76"/>
      <c r="R14" s="105"/>
      <c r="S14" s="105"/>
      <c r="T14" s="105"/>
      <c r="U14" s="105"/>
      <c r="V14" s="105"/>
      <c r="W14" s="105"/>
      <c r="X14" s="105"/>
      <c r="Y14" s="105"/>
      <c r="Z14" s="105"/>
      <c r="AA14" s="105"/>
    </row>
    <row r="15" ht="22.5" customHeight="1" spans="1:27">
      <c r="A15" s="86">
        <v>201</v>
      </c>
      <c r="B15" s="86">
        <v>6</v>
      </c>
      <c r="C15" s="86">
        <v>1</v>
      </c>
      <c r="D15" s="86" t="s">
        <v>359</v>
      </c>
      <c r="E15" s="87">
        <f t="shared" si="0"/>
        <v>10.19</v>
      </c>
      <c r="F15" s="100">
        <v>10.19</v>
      </c>
      <c r="G15" s="87">
        <v>0</v>
      </c>
      <c r="H15" s="87">
        <f t="shared" si="1"/>
        <v>10.1944</v>
      </c>
      <c r="I15" s="104">
        <v>7.5024</v>
      </c>
      <c r="J15" s="104">
        <v>2.692</v>
      </c>
      <c r="K15" s="104">
        <v>0</v>
      </c>
      <c r="L15" s="104"/>
      <c r="M15" s="104">
        <v>0</v>
      </c>
      <c r="N15" s="87">
        <v>0</v>
      </c>
      <c r="O15" s="87">
        <v>0</v>
      </c>
      <c r="P15" s="87">
        <v>0</v>
      </c>
      <c r="Q15" s="76"/>
      <c r="R15" s="105"/>
      <c r="S15" s="105"/>
      <c r="T15" s="105"/>
      <c r="U15" s="105"/>
      <c r="V15" s="105"/>
      <c r="W15" s="105"/>
      <c r="X15" s="105"/>
      <c r="Y15" s="105"/>
      <c r="Z15" s="105"/>
      <c r="AA15" s="105"/>
    </row>
    <row r="16" ht="22.5" customHeight="1" spans="1:27">
      <c r="A16" s="86">
        <v>201</v>
      </c>
      <c r="B16" s="86">
        <v>6</v>
      </c>
      <c r="C16" s="86">
        <v>2</v>
      </c>
      <c r="D16" s="86" t="s">
        <v>360</v>
      </c>
      <c r="E16" s="87">
        <f t="shared" si="0"/>
        <v>670</v>
      </c>
      <c r="F16" s="100">
        <v>0</v>
      </c>
      <c r="G16" s="87">
        <v>670</v>
      </c>
      <c r="H16" s="87">
        <f t="shared" si="1"/>
        <v>670</v>
      </c>
      <c r="I16" s="104">
        <v>0</v>
      </c>
      <c r="J16" s="104">
        <v>590</v>
      </c>
      <c r="K16" s="104">
        <v>0</v>
      </c>
      <c r="L16" s="104"/>
      <c r="M16" s="104">
        <v>80</v>
      </c>
      <c r="N16" s="87">
        <v>0</v>
      </c>
      <c r="O16" s="87">
        <v>0</v>
      </c>
      <c r="P16" s="87">
        <v>0</v>
      </c>
      <c r="Q16" s="76"/>
      <c r="R16" s="105"/>
      <c r="S16" s="105"/>
      <c r="T16" s="105"/>
      <c r="U16" s="105"/>
      <c r="V16" s="105"/>
      <c r="W16" s="105"/>
      <c r="X16" s="105"/>
      <c r="Y16" s="105"/>
      <c r="Z16" s="105"/>
      <c r="AA16" s="105"/>
    </row>
    <row r="17" ht="22.5" customHeight="1" spans="1:27">
      <c r="A17" s="86">
        <v>201</v>
      </c>
      <c r="B17" s="86">
        <v>6</v>
      </c>
      <c r="C17" s="86">
        <v>50</v>
      </c>
      <c r="D17" s="86" t="s">
        <v>361</v>
      </c>
      <c r="E17" s="87">
        <f t="shared" si="0"/>
        <v>142.07</v>
      </c>
      <c r="F17" s="100">
        <v>142.07</v>
      </c>
      <c r="G17" s="87">
        <v>0</v>
      </c>
      <c r="H17" s="87">
        <f t="shared" si="1"/>
        <v>142.0662</v>
      </c>
      <c r="I17" s="104">
        <v>114.2502</v>
      </c>
      <c r="J17" s="104">
        <v>27.816</v>
      </c>
      <c r="K17" s="104">
        <v>0</v>
      </c>
      <c r="L17" s="104"/>
      <c r="M17" s="104">
        <v>0</v>
      </c>
      <c r="N17" s="87">
        <v>0</v>
      </c>
      <c r="O17" s="87">
        <v>0</v>
      </c>
      <c r="P17" s="87">
        <v>0</v>
      </c>
      <c r="Q17" s="76"/>
      <c r="R17" s="105"/>
      <c r="S17" s="105"/>
      <c r="T17" s="105"/>
      <c r="U17" s="105"/>
      <c r="V17" s="105"/>
      <c r="W17" s="105"/>
      <c r="X17" s="105"/>
      <c r="Y17" s="105"/>
      <c r="Z17" s="105"/>
      <c r="AA17" s="105"/>
    </row>
    <row r="18" ht="22.5" customHeight="1" spans="1:27">
      <c r="A18" s="86">
        <v>201</v>
      </c>
      <c r="B18" s="86">
        <v>8</v>
      </c>
      <c r="C18" s="86">
        <v>2</v>
      </c>
      <c r="D18" s="86" t="s">
        <v>362</v>
      </c>
      <c r="E18" s="87">
        <f t="shared" si="0"/>
        <v>11.2</v>
      </c>
      <c r="F18" s="100"/>
      <c r="G18" s="87">
        <v>11.2</v>
      </c>
      <c r="H18" s="87">
        <f t="shared" si="1"/>
        <v>11.2</v>
      </c>
      <c r="I18" s="104">
        <v>0</v>
      </c>
      <c r="J18" s="104">
        <v>8</v>
      </c>
      <c r="K18" s="104">
        <v>0</v>
      </c>
      <c r="L18" s="104"/>
      <c r="M18" s="104">
        <v>3.2</v>
      </c>
      <c r="N18" s="87">
        <v>0</v>
      </c>
      <c r="O18" s="87">
        <v>0</v>
      </c>
      <c r="P18" s="87">
        <v>0</v>
      </c>
      <c r="Q18" s="76"/>
      <c r="R18" s="105"/>
      <c r="S18" s="105"/>
      <c r="T18" s="105"/>
      <c r="U18" s="105"/>
      <c r="V18" s="105"/>
      <c r="W18" s="105"/>
      <c r="X18" s="105"/>
      <c r="Y18" s="105"/>
      <c r="Z18" s="105"/>
      <c r="AA18" s="105"/>
    </row>
    <row r="19" ht="22.5" customHeight="1" spans="1:27">
      <c r="A19" s="86">
        <v>201</v>
      </c>
      <c r="B19" s="86">
        <v>8</v>
      </c>
      <c r="C19" s="86">
        <v>4</v>
      </c>
      <c r="D19" s="86" t="s">
        <v>363</v>
      </c>
      <c r="E19" s="87">
        <f t="shared" si="0"/>
        <v>100</v>
      </c>
      <c r="F19" s="100"/>
      <c r="G19" s="87">
        <v>100</v>
      </c>
      <c r="H19" s="87">
        <f t="shared" si="1"/>
        <v>100</v>
      </c>
      <c r="I19" s="104">
        <v>0</v>
      </c>
      <c r="J19" s="104">
        <v>100</v>
      </c>
      <c r="K19" s="104">
        <v>0</v>
      </c>
      <c r="L19" s="104"/>
      <c r="M19" s="104">
        <v>0</v>
      </c>
      <c r="N19" s="87">
        <v>0</v>
      </c>
      <c r="O19" s="87">
        <v>0</v>
      </c>
      <c r="P19" s="87">
        <v>0</v>
      </c>
      <c r="Q19" s="76"/>
      <c r="R19" s="105"/>
      <c r="S19" s="105"/>
      <c r="T19" s="105"/>
      <c r="U19" s="105"/>
      <c r="V19" s="105"/>
      <c r="W19" s="105"/>
      <c r="X19" s="105"/>
      <c r="Y19" s="105"/>
      <c r="Z19" s="105"/>
      <c r="AA19" s="105"/>
    </row>
    <row r="20" ht="22.5" customHeight="1" spans="1:27">
      <c r="A20" s="86">
        <v>201</v>
      </c>
      <c r="B20" s="86">
        <v>8</v>
      </c>
      <c r="C20" s="86">
        <v>50</v>
      </c>
      <c r="D20" s="86" t="s">
        <v>364</v>
      </c>
      <c r="E20" s="87">
        <f t="shared" si="0"/>
        <v>58.09</v>
      </c>
      <c r="F20" s="100">
        <v>58.09</v>
      </c>
      <c r="G20" s="87">
        <v>0</v>
      </c>
      <c r="H20" s="87">
        <f t="shared" si="1"/>
        <v>58.0939</v>
      </c>
      <c r="I20" s="104">
        <v>47.0259</v>
      </c>
      <c r="J20" s="104">
        <v>11.068</v>
      </c>
      <c r="K20" s="104">
        <v>0</v>
      </c>
      <c r="L20" s="104"/>
      <c r="M20" s="104">
        <v>0</v>
      </c>
      <c r="N20" s="87">
        <v>0</v>
      </c>
      <c r="O20" s="87">
        <v>0</v>
      </c>
      <c r="P20" s="87">
        <v>0</v>
      </c>
      <c r="Q20" s="76"/>
      <c r="R20" s="105"/>
      <c r="S20" s="105"/>
      <c r="T20" s="105"/>
      <c r="U20" s="105"/>
      <c r="V20" s="105"/>
      <c r="W20" s="105"/>
      <c r="X20" s="105"/>
      <c r="Y20" s="105"/>
      <c r="Z20" s="105"/>
      <c r="AA20" s="105"/>
    </row>
    <row r="21" ht="22.5" customHeight="1" spans="1:27">
      <c r="A21" s="86">
        <v>201</v>
      </c>
      <c r="B21" s="86">
        <v>11</v>
      </c>
      <c r="C21" s="86">
        <v>1</v>
      </c>
      <c r="D21" s="86" t="s">
        <v>365</v>
      </c>
      <c r="E21" s="87">
        <f t="shared" si="0"/>
        <v>24.03</v>
      </c>
      <c r="F21" s="100">
        <v>24.03</v>
      </c>
      <c r="G21" s="87">
        <v>0</v>
      </c>
      <c r="H21" s="87">
        <f t="shared" si="1"/>
        <v>24.0289</v>
      </c>
      <c r="I21" s="104">
        <v>19.0609</v>
      </c>
      <c r="J21" s="104">
        <v>4.968</v>
      </c>
      <c r="K21" s="104">
        <v>0</v>
      </c>
      <c r="L21" s="104"/>
      <c r="M21" s="104">
        <v>0</v>
      </c>
      <c r="N21" s="87">
        <v>0</v>
      </c>
      <c r="O21" s="87">
        <v>0</v>
      </c>
      <c r="P21" s="87">
        <v>0</v>
      </c>
      <c r="Q21" s="76"/>
      <c r="R21" s="105"/>
      <c r="S21" s="105"/>
      <c r="T21" s="105"/>
      <c r="U21" s="105"/>
      <c r="V21" s="105"/>
      <c r="W21" s="105"/>
      <c r="X21" s="105"/>
      <c r="Y21" s="105"/>
      <c r="Z21" s="105"/>
      <c r="AA21" s="105"/>
    </row>
    <row r="22" ht="22.5" customHeight="1" spans="1:27">
      <c r="A22" s="86">
        <v>201</v>
      </c>
      <c r="B22" s="86">
        <v>11</v>
      </c>
      <c r="C22" s="86">
        <v>2</v>
      </c>
      <c r="D22" s="86" t="s">
        <v>366</v>
      </c>
      <c r="E22" s="87">
        <f t="shared" si="0"/>
        <v>77.822</v>
      </c>
      <c r="F22" s="100">
        <v>0</v>
      </c>
      <c r="G22" s="87">
        <v>77.822</v>
      </c>
      <c r="H22" s="87">
        <f t="shared" si="1"/>
        <v>77.822</v>
      </c>
      <c r="I22" s="104">
        <v>0</v>
      </c>
      <c r="J22" s="104">
        <v>51.282</v>
      </c>
      <c r="K22" s="104">
        <v>0</v>
      </c>
      <c r="L22" s="104"/>
      <c r="M22" s="104">
        <v>26.54</v>
      </c>
      <c r="N22" s="87">
        <v>0</v>
      </c>
      <c r="O22" s="87">
        <v>0</v>
      </c>
      <c r="P22" s="87">
        <v>0</v>
      </c>
      <c r="Q22" s="76"/>
      <c r="R22" s="105"/>
      <c r="S22" s="105"/>
      <c r="T22" s="105"/>
      <c r="U22" s="105"/>
      <c r="V22" s="105"/>
      <c r="W22" s="105"/>
      <c r="X22" s="105"/>
      <c r="Y22" s="105"/>
      <c r="Z22" s="105"/>
      <c r="AA22" s="105"/>
    </row>
    <row r="23" ht="22.5" customHeight="1" spans="1:27">
      <c r="A23" s="86">
        <v>201</v>
      </c>
      <c r="B23" s="86">
        <v>11</v>
      </c>
      <c r="C23" s="86">
        <v>4</v>
      </c>
      <c r="D23" s="86" t="s">
        <v>367</v>
      </c>
      <c r="E23" s="87">
        <f t="shared" si="0"/>
        <v>5</v>
      </c>
      <c r="F23" s="100"/>
      <c r="G23" s="87">
        <v>5</v>
      </c>
      <c r="H23" s="87">
        <f t="shared" si="1"/>
        <v>5</v>
      </c>
      <c r="I23" s="104">
        <v>0</v>
      </c>
      <c r="J23" s="104">
        <v>5</v>
      </c>
      <c r="K23" s="104">
        <v>0</v>
      </c>
      <c r="L23" s="104"/>
      <c r="M23" s="104">
        <v>0</v>
      </c>
      <c r="N23" s="87">
        <v>0</v>
      </c>
      <c r="O23" s="87">
        <v>0</v>
      </c>
      <c r="P23" s="87">
        <v>0</v>
      </c>
      <c r="Q23" s="76"/>
      <c r="R23" s="105"/>
      <c r="S23" s="105"/>
      <c r="T23" s="105"/>
      <c r="U23" s="105"/>
      <c r="V23" s="105"/>
      <c r="W23" s="105"/>
      <c r="X23" s="105"/>
      <c r="Y23" s="105"/>
      <c r="Z23" s="105"/>
      <c r="AA23" s="105"/>
    </row>
    <row r="24" ht="22.5" customHeight="1" spans="1:27">
      <c r="A24" s="86">
        <v>201</v>
      </c>
      <c r="B24" s="86">
        <v>11</v>
      </c>
      <c r="C24" s="86">
        <v>50</v>
      </c>
      <c r="D24" s="86" t="s">
        <v>368</v>
      </c>
      <c r="E24" s="87">
        <f t="shared" si="0"/>
        <v>68.97</v>
      </c>
      <c r="F24" s="100">
        <v>68.97</v>
      </c>
      <c r="G24" s="87">
        <v>0</v>
      </c>
      <c r="H24" s="87">
        <f t="shared" si="1"/>
        <v>68.9651</v>
      </c>
      <c r="I24" s="104">
        <v>46.6931</v>
      </c>
      <c r="J24" s="104">
        <v>22.272</v>
      </c>
      <c r="K24" s="104">
        <v>0</v>
      </c>
      <c r="L24" s="104"/>
      <c r="M24" s="104">
        <v>0</v>
      </c>
      <c r="N24" s="87">
        <v>0</v>
      </c>
      <c r="O24" s="87">
        <v>0</v>
      </c>
      <c r="P24" s="87">
        <v>0</v>
      </c>
      <c r="Q24" s="76"/>
      <c r="R24" s="105"/>
      <c r="S24" s="105"/>
      <c r="T24" s="105"/>
      <c r="U24" s="105"/>
      <c r="V24" s="105"/>
      <c r="W24" s="105"/>
      <c r="X24" s="105"/>
      <c r="Y24" s="105"/>
      <c r="Z24" s="105"/>
      <c r="AA24" s="105"/>
    </row>
    <row r="25" ht="22.5" customHeight="1" spans="1:27">
      <c r="A25" s="86">
        <v>201</v>
      </c>
      <c r="B25" s="86">
        <v>13</v>
      </c>
      <c r="C25" s="86">
        <v>1</v>
      </c>
      <c r="D25" s="86" t="s">
        <v>369</v>
      </c>
      <c r="E25" s="87">
        <f t="shared" si="0"/>
        <v>55.95</v>
      </c>
      <c r="F25" s="100">
        <v>55.95</v>
      </c>
      <c r="G25" s="87">
        <v>0</v>
      </c>
      <c r="H25" s="87">
        <f t="shared" si="1"/>
        <v>55.9538</v>
      </c>
      <c r="I25" s="104">
        <v>45.3018</v>
      </c>
      <c r="J25" s="104">
        <v>10.652</v>
      </c>
      <c r="K25" s="104">
        <v>0</v>
      </c>
      <c r="L25" s="104"/>
      <c r="M25" s="104">
        <v>0</v>
      </c>
      <c r="N25" s="87">
        <v>0</v>
      </c>
      <c r="O25" s="87">
        <v>0</v>
      </c>
      <c r="P25" s="87">
        <v>0</v>
      </c>
      <c r="Q25" s="76"/>
      <c r="R25" s="105"/>
      <c r="S25" s="105"/>
      <c r="T25" s="105"/>
      <c r="U25" s="105"/>
      <c r="V25" s="105"/>
      <c r="W25" s="105"/>
      <c r="X25" s="105"/>
      <c r="Y25" s="105"/>
      <c r="Z25" s="105"/>
      <c r="AA25" s="105"/>
    </row>
    <row r="26" ht="22.5" customHeight="1" spans="1:27">
      <c r="A26" s="86">
        <v>201</v>
      </c>
      <c r="B26" s="86">
        <v>13</v>
      </c>
      <c r="C26" s="86">
        <v>2</v>
      </c>
      <c r="D26" s="86" t="s">
        <v>370</v>
      </c>
      <c r="E26" s="87">
        <f t="shared" si="0"/>
        <v>413.6125</v>
      </c>
      <c r="F26" s="100">
        <v>0</v>
      </c>
      <c r="G26" s="87">
        <v>413.6125</v>
      </c>
      <c r="H26" s="87">
        <f t="shared" si="1"/>
        <v>413.6125</v>
      </c>
      <c r="I26" s="104">
        <v>0</v>
      </c>
      <c r="J26" s="104">
        <v>289.2</v>
      </c>
      <c r="K26" s="104">
        <v>111.3125</v>
      </c>
      <c r="L26" s="104"/>
      <c r="M26" s="104">
        <v>13.1</v>
      </c>
      <c r="N26" s="87">
        <v>0</v>
      </c>
      <c r="O26" s="87">
        <v>0</v>
      </c>
      <c r="P26" s="87">
        <v>0</v>
      </c>
      <c r="Q26" s="76"/>
      <c r="R26" s="105"/>
      <c r="S26" s="105"/>
      <c r="T26" s="105"/>
      <c r="U26" s="105"/>
      <c r="V26" s="105"/>
      <c r="W26" s="105"/>
      <c r="X26" s="105"/>
      <c r="Y26" s="105"/>
      <c r="Z26" s="105"/>
      <c r="AA26" s="105"/>
    </row>
    <row r="27" ht="22.5" customHeight="1" spans="1:27">
      <c r="A27" s="86">
        <v>201</v>
      </c>
      <c r="B27" s="86">
        <v>13</v>
      </c>
      <c r="C27" s="86">
        <v>8</v>
      </c>
      <c r="D27" s="86" t="s">
        <v>371</v>
      </c>
      <c r="E27" s="87">
        <f t="shared" si="0"/>
        <v>379.5</v>
      </c>
      <c r="F27" s="100">
        <v>1.2</v>
      </c>
      <c r="G27" s="87">
        <v>378.3</v>
      </c>
      <c r="H27" s="87">
        <f t="shared" si="1"/>
        <v>379.5</v>
      </c>
      <c r="I27" s="104">
        <v>0</v>
      </c>
      <c r="J27" s="104">
        <v>379.5</v>
      </c>
      <c r="K27" s="104">
        <v>0</v>
      </c>
      <c r="L27" s="104"/>
      <c r="M27" s="104">
        <v>0</v>
      </c>
      <c r="N27" s="87">
        <v>0</v>
      </c>
      <c r="O27" s="87">
        <v>0</v>
      </c>
      <c r="P27" s="87">
        <v>0</v>
      </c>
      <c r="Q27" s="76"/>
      <c r="R27" s="105"/>
      <c r="S27" s="105"/>
      <c r="T27" s="105"/>
      <c r="U27" s="105"/>
      <c r="V27" s="105"/>
      <c r="W27" s="105"/>
      <c r="X27" s="105"/>
      <c r="Y27" s="105"/>
      <c r="Z27" s="105"/>
      <c r="AA27" s="105"/>
    </row>
    <row r="28" ht="22.5" customHeight="1" spans="1:27">
      <c r="A28" s="86">
        <v>201</v>
      </c>
      <c r="B28" s="86">
        <v>13</v>
      </c>
      <c r="C28" s="86">
        <v>50</v>
      </c>
      <c r="D28" s="86" t="s">
        <v>372</v>
      </c>
      <c r="E28" s="87">
        <f t="shared" si="0"/>
        <v>458.93</v>
      </c>
      <c r="F28" s="100">
        <v>458.93</v>
      </c>
      <c r="G28" s="87">
        <v>0</v>
      </c>
      <c r="H28" s="87">
        <f t="shared" si="1"/>
        <v>458.9261</v>
      </c>
      <c r="I28" s="104">
        <v>366.2741</v>
      </c>
      <c r="J28" s="104">
        <v>92.652</v>
      </c>
      <c r="K28" s="104">
        <v>0</v>
      </c>
      <c r="L28" s="104"/>
      <c r="M28" s="104">
        <v>0</v>
      </c>
      <c r="N28" s="87">
        <v>0</v>
      </c>
      <c r="O28" s="87">
        <v>0</v>
      </c>
      <c r="P28" s="87">
        <v>0</v>
      </c>
      <c r="Q28" s="76"/>
      <c r="R28" s="105"/>
      <c r="S28" s="105"/>
      <c r="T28" s="105"/>
      <c r="U28" s="105"/>
      <c r="V28" s="105"/>
      <c r="W28" s="105"/>
      <c r="X28" s="105"/>
      <c r="Y28" s="105"/>
      <c r="Z28" s="105"/>
      <c r="AA28" s="105"/>
    </row>
    <row r="29" ht="22.5" customHeight="1" spans="1:27">
      <c r="A29" s="86">
        <v>201</v>
      </c>
      <c r="B29" s="86">
        <v>15</v>
      </c>
      <c r="C29" s="86">
        <v>1</v>
      </c>
      <c r="D29" s="86" t="s">
        <v>373</v>
      </c>
      <c r="E29" s="87">
        <f t="shared" si="0"/>
        <v>396.75</v>
      </c>
      <c r="F29" s="100">
        <v>396.75</v>
      </c>
      <c r="G29" s="87">
        <v>0</v>
      </c>
      <c r="H29" s="87">
        <f t="shared" si="1"/>
        <v>396.7498</v>
      </c>
      <c r="I29" s="104">
        <v>310.7818</v>
      </c>
      <c r="J29" s="104">
        <v>85.968</v>
      </c>
      <c r="K29" s="104">
        <v>0</v>
      </c>
      <c r="L29" s="104"/>
      <c r="M29" s="104">
        <v>0</v>
      </c>
      <c r="N29" s="87">
        <v>0</v>
      </c>
      <c r="O29" s="87">
        <v>0</v>
      </c>
      <c r="P29" s="87">
        <v>0</v>
      </c>
      <c r="Q29" s="76"/>
      <c r="R29" s="105"/>
      <c r="S29" s="105"/>
      <c r="T29" s="105"/>
      <c r="U29" s="105"/>
      <c r="V29" s="105"/>
      <c r="W29" s="105"/>
      <c r="X29" s="105"/>
      <c r="Y29" s="105"/>
      <c r="Z29" s="105"/>
      <c r="AA29" s="105"/>
    </row>
    <row r="30" ht="22.5" customHeight="1" spans="1:27">
      <c r="A30" s="86">
        <v>201</v>
      </c>
      <c r="B30" s="86">
        <v>15</v>
      </c>
      <c r="C30" s="86">
        <v>2</v>
      </c>
      <c r="D30" s="86" t="s">
        <v>374</v>
      </c>
      <c r="E30" s="87">
        <f t="shared" si="0"/>
        <v>251.192</v>
      </c>
      <c r="F30" s="100">
        <v>0</v>
      </c>
      <c r="G30" s="87">
        <v>251.192</v>
      </c>
      <c r="H30" s="87">
        <f t="shared" si="1"/>
        <v>251.192</v>
      </c>
      <c r="I30" s="104">
        <v>0</v>
      </c>
      <c r="J30" s="104">
        <v>126.592</v>
      </c>
      <c r="K30" s="104">
        <v>0</v>
      </c>
      <c r="L30" s="104"/>
      <c r="M30" s="104">
        <v>124.6</v>
      </c>
      <c r="N30" s="87">
        <v>0</v>
      </c>
      <c r="O30" s="87">
        <v>0</v>
      </c>
      <c r="P30" s="87">
        <v>0</v>
      </c>
      <c r="Q30" s="76"/>
      <c r="R30" s="105"/>
      <c r="S30" s="105"/>
      <c r="T30" s="105"/>
      <c r="U30" s="105"/>
      <c r="V30" s="105"/>
      <c r="W30" s="105"/>
      <c r="X30" s="105"/>
      <c r="Y30" s="105"/>
      <c r="Z30" s="105"/>
      <c r="AA30" s="105"/>
    </row>
    <row r="31" ht="22.5" customHeight="1" spans="1:27">
      <c r="A31" s="86">
        <v>201</v>
      </c>
      <c r="B31" s="86">
        <v>15</v>
      </c>
      <c r="C31" s="86">
        <v>3</v>
      </c>
      <c r="D31" s="86" t="s">
        <v>375</v>
      </c>
      <c r="E31" s="87">
        <f t="shared" si="0"/>
        <v>50</v>
      </c>
      <c r="F31" s="100"/>
      <c r="G31" s="87">
        <v>50</v>
      </c>
      <c r="H31" s="87">
        <f t="shared" si="1"/>
        <v>50</v>
      </c>
      <c r="I31" s="104">
        <v>0</v>
      </c>
      <c r="J31" s="104">
        <v>0</v>
      </c>
      <c r="K31" s="104">
        <v>0</v>
      </c>
      <c r="L31" s="104"/>
      <c r="M31" s="104">
        <v>50</v>
      </c>
      <c r="N31" s="87">
        <v>0</v>
      </c>
      <c r="O31" s="87">
        <v>0</v>
      </c>
      <c r="P31" s="87">
        <v>0</v>
      </c>
      <c r="Q31" s="76"/>
      <c r="R31" s="105"/>
      <c r="S31" s="105"/>
      <c r="T31" s="105"/>
      <c r="U31" s="105"/>
      <c r="V31" s="105"/>
      <c r="W31" s="105"/>
      <c r="X31" s="105"/>
      <c r="Y31" s="105"/>
      <c r="Z31" s="105"/>
      <c r="AA31" s="105"/>
    </row>
    <row r="32" ht="22.5" customHeight="1" spans="1:27">
      <c r="A32" s="86">
        <v>201</v>
      </c>
      <c r="B32" s="86">
        <v>15</v>
      </c>
      <c r="C32" s="86">
        <v>4</v>
      </c>
      <c r="D32" s="86" t="s">
        <v>376</v>
      </c>
      <c r="E32" s="87">
        <f t="shared" si="0"/>
        <v>38.5</v>
      </c>
      <c r="F32" s="100">
        <v>2</v>
      </c>
      <c r="G32" s="87">
        <v>36.5</v>
      </c>
      <c r="H32" s="87">
        <f t="shared" si="1"/>
        <v>38.5</v>
      </c>
      <c r="I32" s="104">
        <v>0</v>
      </c>
      <c r="J32" s="104">
        <v>38.5</v>
      </c>
      <c r="K32" s="104">
        <v>0</v>
      </c>
      <c r="L32" s="104"/>
      <c r="M32" s="104">
        <v>0</v>
      </c>
      <c r="N32" s="87">
        <v>0</v>
      </c>
      <c r="O32" s="87">
        <v>0</v>
      </c>
      <c r="P32" s="87">
        <v>0</v>
      </c>
      <c r="Q32" s="76"/>
      <c r="R32" s="105"/>
      <c r="S32" s="105"/>
      <c r="T32" s="105"/>
      <c r="U32" s="105"/>
      <c r="V32" s="105"/>
      <c r="W32" s="105"/>
      <c r="X32" s="105"/>
      <c r="Y32" s="105"/>
      <c r="Z32" s="105"/>
      <c r="AA32" s="105"/>
    </row>
    <row r="33" ht="22.5" customHeight="1" spans="1:27">
      <c r="A33" s="86">
        <v>201</v>
      </c>
      <c r="B33" s="86">
        <v>15</v>
      </c>
      <c r="C33" s="86">
        <v>5</v>
      </c>
      <c r="D33" s="86" t="s">
        <v>377</v>
      </c>
      <c r="E33" s="87">
        <f t="shared" si="0"/>
        <v>32</v>
      </c>
      <c r="F33" s="100">
        <v>32</v>
      </c>
      <c r="G33" s="87">
        <v>0</v>
      </c>
      <c r="H33" s="87">
        <f t="shared" si="1"/>
        <v>32</v>
      </c>
      <c r="I33" s="104">
        <v>0</v>
      </c>
      <c r="J33" s="104">
        <v>32</v>
      </c>
      <c r="K33" s="104">
        <v>0</v>
      </c>
      <c r="L33" s="104"/>
      <c r="M33" s="104">
        <v>0</v>
      </c>
      <c r="N33" s="87">
        <v>0</v>
      </c>
      <c r="O33" s="87">
        <v>0</v>
      </c>
      <c r="P33" s="87">
        <v>0</v>
      </c>
      <c r="Q33" s="76"/>
      <c r="R33" s="105"/>
      <c r="S33" s="105"/>
      <c r="T33" s="105"/>
      <c r="U33" s="105"/>
      <c r="V33" s="105"/>
      <c r="W33" s="105"/>
      <c r="X33" s="105"/>
      <c r="Y33" s="105"/>
      <c r="Z33" s="105"/>
      <c r="AA33" s="105"/>
    </row>
    <row r="34" ht="22.5" customHeight="1" spans="1:27">
      <c r="A34" s="86">
        <v>201</v>
      </c>
      <c r="B34" s="86">
        <v>15</v>
      </c>
      <c r="C34" s="86">
        <v>6</v>
      </c>
      <c r="D34" s="86" t="s">
        <v>378</v>
      </c>
      <c r="E34" s="87">
        <f t="shared" si="0"/>
        <v>4</v>
      </c>
      <c r="F34" s="100"/>
      <c r="G34" s="87">
        <v>4</v>
      </c>
      <c r="H34" s="87">
        <f t="shared" si="1"/>
        <v>4</v>
      </c>
      <c r="I34" s="104">
        <v>0</v>
      </c>
      <c r="J34" s="104">
        <v>4</v>
      </c>
      <c r="K34" s="104">
        <v>0</v>
      </c>
      <c r="L34" s="104"/>
      <c r="M34" s="104">
        <v>0</v>
      </c>
      <c r="N34" s="87">
        <v>0</v>
      </c>
      <c r="O34" s="87">
        <v>0</v>
      </c>
      <c r="P34" s="87">
        <v>0</v>
      </c>
      <c r="Q34" s="76"/>
      <c r="R34" s="105"/>
      <c r="S34" s="105"/>
      <c r="T34" s="105"/>
      <c r="U34" s="105"/>
      <c r="V34" s="105"/>
      <c r="W34" s="105"/>
      <c r="X34" s="105"/>
      <c r="Y34" s="105"/>
      <c r="Z34" s="105"/>
      <c r="AA34" s="105"/>
    </row>
    <row r="35" ht="22.5" customHeight="1" spans="1:27">
      <c r="A35" s="86">
        <v>201</v>
      </c>
      <c r="B35" s="86">
        <v>15</v>
      </c>
      <c r="C35" s="86">
        <v>7</v>
      </c>
      <c r="D35" s="86" t="s">
        <v>379</v>
      </c>
      <c r="E35" s="87">
        <f t="shared" si="0"/>
        <v>50</v>
      </c>
      <c r="F35" s="100">
        <v>0</v>
      </c>
      <c r="G35" s="87">
        <v>50</v>
      </c>
      <c r="H35" s="87">
        <f t="shared" si="1"/>
        <v>50</v>
      </c>
      <c r="I35" s="104">
        <v>0</v>
      </c>
      <c r="J35" s="104">
        <v>10</v>
      </c>
      <c r="K35" s="104">
        <v>0</v>
      </c>
      <c r="L35" s="104"/>
      <c r="M35" s="104">
        <v>40</v>
      </c>
      <c r="N35" s="87">
        <v>0</v>
      </c>
      <c r="O35" s="87">
        <v>0</v>
      </c>
      <c r="P35" s="87">
        <v>0</v>
      </c>
      <c r="Q35" s="76"/>
      <c r="R35" s="105"/>
      <c r="S35" s="105"/>
      <c r="T35" s="105"/>
      <c r="U35" s="105"/>
      <c r="V35" s="105"/>
      <c r="W35" s="105"/>
      <c r="X35" s="105"/>
      <c r="Y35" s="105"/>
      <c r="Z35" s="105"/>
      <c r="AA35" s="105"/>
    </row>
    <row r="36" ht="22.5" customHeight="1" spans="1:27">
      <c r="A36" s="86">
        <v>201</v>
      </c>
      <c r="B36" s="86">
        <v>23</v>
      </c>
      <c r="C36" s="86">
        <v>99</v>
      </c>
      <c r="D36" s="86" t="s">
        <v>380</v>
      </c>
      <c r="E36" s="87">
        <f t="shared" si="0"/>
        <v>12</v>
      </c>
      <c r="F36" s="100"/>
      <c r="G36" s="87">
        <v>12</v>
      </c>
      <c r="H36" s="87">
        <f t="shared" si="1"/>
        <v>12</v>
      </c>
      <c r="I36" s="104">
        <v>0</v>
      </c>
      <c r="J36" s="104">
        <v>10</v>
      </c>
      <c r="K36" s="104">
        <v>2</v>
      </c>
      <c r="L36" s="87"/>
      <c r="M36" s="87">
        <v>0</v>
      </c>
      <c r="N36" s="87">
        <v>0</v>
      </c>
      <c r="O36" s="87">
        <v>0</v>
      </c>
      <c r="P36" s="87">
        <v>0</v>
      </c>
      <c r="Q36" s="76"/>
      <c r="R36" s="105"/>
      <c r="S36" s="105"/>
      <c r="T36" s="105"/>
      <c r="U36" s="105"/>
      <c r="V36" s="105"/>
      <c r="W36" s="105"/>
      <c r="X36" s="105"/>
      <c r="Y36" s="105"/>
      <c r="Z36" s="105"/>
      <c r="AA36" s="105"/>
    </row>
    <row r="37" ht="22.5" customHeight="1" spans="1:27">
      <c r="A37" s="86">
        <v>201</v>
      </c>
      <c r="B37" s="86">
        <v>24</v>
      </c>
      <c r="C37" s="86">
        <v>2</v>
      </c>
      <c r="D37" s="86" t="s">
        <v>381</v>
      </c>
      <c r="E37" s="87">
        <f t="shared" si="0"/>
        <v>1.5</v>
      </c>
      <c r="F37" s="100"/>
      <c r="G37" s="87">
        <v>1.5</v>
      </c>
      <c r="H37" s="87">
        <f t="shared" si="1"/>
        <v>1.5</v>
      </c>
      <c r="I37" s="87">
        <v>0</v>
      </c>
      <c r="J37" s="87">
        <v>1.5</v>
      </c>
      <c r="K37" s="87">
        <v>0</v>
      </c>
      <c r="L37" s="87"/>
      <c r="M37" s="87">
        <v>0</v>
      </c>
      <c r="N37" s="87">
        <v>0</v>
      </c>
      <c r="O37" s="87">
        <v>0</v>
      </c>
      <c r="P37" s="87">
        <v>0</v>
      </c>
      <c r="Q37" s="76"/>
      <c r="R37" s="105"/>
      <c r="S37" s="105"/>
      <c r="T37" s="105"/>
      <c r="U37" s="105"/>
      <c r="V37" s="105"/>
      <c r="W37" s="105"/>
      <c r="X37" s="105"/>
      <c r="Y37" s="105"/>
      <c r="Z37" s="105"/>
      <c r="AA37" s="105"/>
    </row>
    <row r="38" ht="22.5" customHeight="1" spans="1:27">
      <c r="A38" s="86">
        <v>201</v>
      </c>
      <c r="B38" s="86">
        <v>29</v>
      </c>
      <c r="C38" s="86">
        <v>2</v>
      </c>
      <c r="D38" s="86" t="s">
        <v>382</v>
      </c>
      <c r="E38" s="87">
        <f t="shared" si="0"/>
        <v>50</v>
      </c>
      <c r="F38" s="100">
        <v>50</v>
      </c>
      <c r="G38" s="87">
        <v>0</v>
      </c>
      <c r="H38" s="87">
        <f t="shared" si="1"/>
        <v>50</v>
      </c>
      <c r="I38" s="87">
        <v>0</v>
      </c>
      <c r="J38" s="87">
        <v>50</v>
      </c>
      <c r="K38" s="87">
        <v>0</v>
      </c>
      <c r="L38" s="87"/>
      <c r="M38" s="87">
        <v>0</v>
      </c>
      <c r="N38" s="87">
        <v>0</v>
      </c>
      <c r="O38" s="87">
        <v>0</v>
      </c>
      <c r="P38" s="87">
        <v>0</v>
      </c>
      <c r="Q38" s="76"/>
      <c r="R38" s="105"/>
      <c r="S38" s="105"/>
      <c r="T38" s="105"/>
      <c r="U38" s="105"/>
      <c r="V38" s="105"/>
      <c r="W38" s="105"/>
      <c r="X38" s="105"/>
      <c r="Y38" s="105"/>
      <c r="Z38" s="105"/>
      <c r="AA38" s="105"/>
    </row>
    <row r="39" ht="22.5" customHeight="1" spans="1:27">
      <c r="A39" s="86">
        <v>201</v>
      </c>
      <c r="B39" s="86">
        <v>31</v>
      </c>
      <c r="C39" s="86">
        <v>1</v>
      </c>
      <c r="D39" s="86" t="s">
        <v>383</v>
      </c>
      <c r="E39" s="87">
        <f t="shared" si="0"/>
        <v>71.2</v>
      </c>
      <c r="F39" s="100">
        <v>71.2</v>
      </c>
      <c r="G39" s="87">
        <v>0</v>
      </c>
      <c r="H39" s="87">
        <f t="shared" si="1"/>
        <v>71.203</v>
      </c>
      <c r="I39" s="104">
        <v>70.423</v>
      </c>
      <c r="J39" s="104">
        <v>0.78</v>
      </c>
      <c r="K39" s="104">
        <v>0</v>
      </c>
      <c r="L39" s="104"/>
      <c r="M39" s="104">
        <v>0</v>
      </c>
      <c r="N39" s="87">
        <v>0</v>
      </c>
      <c r="O39" s="87">
        <v>0</v>
      </c>
      <c r="P39" s="87">
        <v>0</v>
      </c>
      <c r="Q39" s="76"/>
      <c r="R39" s="105"/>
      <c r="S39" s="105"/>
      <c r="T39" s="105"/>
      <c r="U39" s="105"/>
      <c r="V39" s="105"/>
      <c r="W39" s="105"/>
      <c r="X39" s="105"/>
      <c r="Y39" s="105"/>
      <c r="Z39" s="105"/>
      <c r="AA39" s="105"/>
    </row>
    <row r="40" ht="22.5" customHeight="1" spans="1:27">
      <c r="A40" s="86">
        <v>201</v>
      </c>
      <c r="B40" s="86">
        <v>31</v>
      </c>
      <c r="C40" s="86">
        <v>2</v>
      </c>
      <c r="D40" s="86" t="s">
        <v>384</v>
      </c>
      <c r="E40" s="87">
        <f t="shared" si="0"/>
        <v>622.179</v>
      </c>
      <c r="F40" s="100">
        <v>5.88</v>
      </c>
      <c r="G40" s="87">
        <v>616.299</v>
      </c>
      <c r="H40" s="87">
        <f t="shared" si="1"/>
        <v>622.178175</v>
      </c>
      <c r="I40" s="104">
        <v>0</v>
      </c>
      <c r="J40" s="104">
        <v>576.448175</v>
      </c>
      <c r="K40" s="104">
        <v>12.2</v>
      </c>
      <c r="L40" s="104"/>
      <c r="M40" s="104">
        <v>33.53</v>
      </c>
      <c r="N40" s="87">
        <v>0</v>
      </c>
      <c r="O40" s="87">
        <v>0</v>
      </c>
      <c r="P40" s="87">
        <v>0</v>
      </c>
      <c r="Q40" s="76"/>
      <c r="R40" s="105"/>
      <c r="S40" s="105"/>
      <c r="T40" s="105"/>
      <c r="U40" s="105"/>
      <c r="V40" s="105"/>
      <c r="W40" s="105"/>
      <c r="X40" s="105"/>
      <c r="Y40" s="105"/>
      <c r="Z40" s="105"/>
      <c r="AA40" s="105"/>
    </row>
    <row r="41" ht="22.5" customHeight="1" spans="1:27">
      <c r="A41" s="86">
        <v>201</v>
      </c>
      <c r="B41" s="86">
        <v>31</v>
      </c>
      <c r="C41" s="86">
        <v>50</v>
      </c>
      <c r="D41" s="86" t="s">
        <v>385</v>
      </c>
      <c r="E41" s="87">
        <f t="shared" si="0"/>
        <v>102.04</v>
      </c>
      <c r="F41" s="100">
        <v>102.04</v>
      </c>
      <c r="G41" s="87">
        <v>0</v>
      </c>
      <c r="H41" s="87">
        <f t="shared" si="1"/>
        <v>102.042225</v>
      </c>
      <c r="I41" s="104">
        <v>53.7984</v>
      </c>
      <c r="J41" s="104">
        <v>48.243825</v>
      </c>
      <c r="K41" s="104">
        <v>0</v>
      </c>
      <c r="L41" s="104"/>
      <c r="M41" s="104">
        <v>0</v>
      </c>
      <c r="N41" s="87">
        <v>0</v>
      </c>
      <c r="O41" s="87">
        <v>0</v>
      </c>
      <c r="P41" s="87">
        <v>0</v>
      </c>
      <c r="Q41" s="76"/>
      <c r="R41" s="105"/>
      <c r="S41" s="105"/>
      <c r="T41" s="105"/>
      <c r="U41" s="105"/>
      <c r="V41" s="105"/>
      <c r="W41" s="105"/>
      <c r="X41" s="105"/>
      <c r="Y41" s="105"/>
      <c r="Z41" s="105"/>
      <c r="AA41" s="105"/>
    </row>
    <row r="42" ht="22.5" customHeight="1" spans="1:27">
      <c r="A42" s="86">
        <v>201</v>
      </c>
      <c r="B42" s="86">
        <v>32</v>
      </c>
      <c r="C42" s="86">
        <v>1</v>
      </c>
      <c r="D42" s="86" t="s">
        <v>386</v>
      </c>
      <c r="E42" s="87">
        <f t="shared" si="0"/>
        <v>27.83</v>
      </c>
      <c r="F42" s="100">
        <v>27.83</v>
      </c>
      <c r="G42" s="87">
        <v>0</v>
      </c>
      <c r="H42" s="87">
        <f t="shared" si="1"/>
        <v>27.8305</v>
      </c>
      <c r="I42" s="104">
        <v>12.8065</v>
      </c>
      <c r="J42" s="104">
        <v>15.024</v>
      </c>
      <c r="K42" s="104">
        <v>0</v>
      </c>
      <c r="L42" s="104"/>
      <c r="M42" s="104">
        <v>0</v>
      </c>
      <c r="N42" s="104">
        <v>0</v>
      </c>
      <c r="O42" s="87">
        <v>0</v>
      </c>
      <c r="P42" s="87">
        <v>0</v>
      </c>
      <c r="Q42" s="76"/>
      <c r="R42" s="105"/>
      <c r="S42" s="105"/>
      <c r="T42" s="105"/>
      <c r="U42" s="105"/>
      <c r="V42" s="105"/>
      <c r="W42" s="105"/>
      <c r="X42" s="105"/>
      <c r="Y42" s="105"/>
      <c r="Z42" s="105"/>
      <c r="AA42" s="105"/>
    </row>
    <row r="43" ht="22.5" customHeight="1" spans="1:27">
      <c r="A43" s="86">
        <v>201</v>
      </c>
      <c r="B43" s="86">
        <v>32</v>
      </c>
      <c r="C43" s="86">
        <v>2</v>
      </c>
      <c r="D43" s="86" t="s">
        <v>387</v>
      </c>
      <c r="E43" s="87">
        <f t="shared" si="0"/>
        <v>401.4876</v>
      </c>
      <c r="F43" s="100"/>
      <c r="G43" s="87">
        <v>401.4876</v>
      </c>
      <c r="H43" s="87">
        <f t="shared" si="1"/>
        <v>401.4876</v>
      </c>
      <c r="I43" s="104">
        <v>0</v>
      </c>
      <c r="J43" s="104">
        <v>48.8076</v>
      </c>
      <c r="K43" s="104">
        <v>279.9</v>
      </c>
      <c r="L43" s="104"/>
      <c r="M43" s="104">
        <v>22.78</v>
      </c>
      <c r="N43" s="104">
        <v>50</v>
      </c>
      <c r="O43" s="87">
        <v>0</v>
      </c>
      <c r="P43" s="87">
        <v>0</v>
      </c>
      <c r="Q43" s="76"/>
      <c r="R43" s="105"/>
      <c r="S43" s="105"/>
      <c r="T43" s="105"/>
      <c r="U43" s="105"/>
      <c r="V43" s="105"/>
      <c r="W43" s="105"/>
      <c r="X43" s="105"/>
      <c r="Y43" s="105"/>
      <c r="Z43" s="105"/>
      <c r="AA43" s="105"/>
    </row>
    <row r="44" ht="22.5" customHeight="1" spans="1:27">
      <c r="A44" s="86">
        <v>201</v>
      </c>
      <c r="B44" s="86">
        <v>32</v>
      </c>
      <c r="C44" s="86">
        <v>50</v>
      </c>
      <c r="D44" s="86" t="s">
        <v>388</v>
      </c>
      <c r="E44" s="87">
        <f t="shared" si="0"/>
        <v>65.59</v>
      </c>
      <c r="F44" s="100">
        <v>65.59</v>
      </c>
      <c r="G44" s="87">
        <v>0</v>
      </c>
      <c r="H44" s="87">
        <f t="shared" si="1"/>
        <v>65.5893</v>
      </c>
      <c r="I44" s="104">
        <v>61.9893</v>
      </c>
      <c r="J44" s="104">
        <v>3.6</v>
      </c>
      <c r="K44" s="104">
        <v>0</v>
      </c>
      <c r="L44" s="104"/>
      <c r="M44" s="104">
        <v>0</v>
      </c>
      <c r="N44" s="104">
        <v>0</v>
      </c>
      <c r="O44" s="87">
        <v>0</v>
      </c>
      <c r="P44" s="87">
        <v>0</v>
      </c>
      <c r="Q44" s="76"/>
      <c r="R44" s="105"/>
      <c r="S44" s="105"/>
      <c r="T44" s="105"/>
      <c r="U44" s="105"/>
      <c r="V44" s="105"/>
      <c r="W44" s="105"/>
      <c r="X44" s="105"/>
      <c r="Y44" s="105"/>
      <c r="Z44" s="105"/>
      <c r="AA44" s="105"/>
    </row>
    <row r="45" ht="22.5" customHeight="1" spans="1:27">
      <c r="A45" s="86">
        <v>201</v>
      </c>
      <c r="B45" s="86">
        <v>33</v>
      </c>
      <c r="C45" s="86">
        <v>1</v>
      </c>
      <c r="D45" s="86" t="s">
        <v>389</v>
      </c>
      <c r="E45" s="87">
        <f t="shared" si="0"/>
        <v>8.41</v>
      </c>
      <c r="F45" s="100">
        <v>8.41</v>
      </c>
      <c r="G45" s="87">
        <v>0</v>
      </c>
      <c r="H45" s="87">
        <f t="shared" si="1"/>
        <v>8.406514</v>
      </c>
      <c r="I45" s="104">
        <v>6.7848</v>
      </c>
      <c r="J45" s="104">
        <v>1.621714</v>
      </c>
      <c r="K45" s="104">
        <v>0</v>
      </c>
      <c r="L45" s="104"/>
      <c r="M45" s="104">
        <v>0</v>
      </c>
      <c r="N45" s="87">
        <v>0</v>
      </c>
      <c r="O45" s="87">
        <v>0</v>
      </c>
      <c r="P45" s="87">
        <v>0</v>
      </c>
      <c r="Q45" s="76"/>
      <c r="R45" s="105"/>
      <c r="S45" s="105"/>
      <c r="T45" s="105"/>
      <c r="U45" s="105"/>
      <c r="V45" s="105"/>
      <c r="W45" s="105"/>
      <c r="X45" s="105"/>
      <c r="Y45" s="105"/>
      <c r="Z45" s="105"/>
      <c r="AA45" s="105"/>
    </row>
    <row r="46" ht="22.5" customHeight="1" spans="1:27">
      <c r="A46" s="86">
        <v>201</v>
      </c>
      <c r="B46" s="86">
        <v>33</v>
      </c>
      <c r="C46" s="86">
        <v>2</v>
      </c>
      <c r="D46" s="86" t="s">
        <v>390</v>
      </c>
      <c r="E46" s="87">
        <f t="shared" si="0"/>
        <v>502.7634</v>
      </c>
      <c r="F46" s="100"/>
      <c r="G46" s="87">
        <v>502.7634</v>
      </c>
      <c r="H46" s="87">
        <f t="shared" si="1"/>
        <v>502.7634</v>
      </c>
      <c r="I46" s="104">
        <v>0</v>
      </c>
      <c r="J46" s="104">
        <v>501.1434</v>
      </c>
      <c r="K46" s="104">
        <v>0.6</v>
      </c>
      <c r="L46" s="104"/>
      <c r="M46" s="104">
        <v>1.02</v>
      </c>
      <c r="N46" s="87">
        <v>0</v>
      </c>
      <c r="O46" s="87">
        <v>0</v>
      </c>
      <c r="P46" s="87">
        <v>0</v>
      </c>
      <c r="Q46" s="76"/>
      <c r="R46" s="105"/>
      <c r="S46" s="105"/>
      <c r="T46" s="105"/>
      <c r="U46" s="105"/>
      <c r="V46" s="105"/>
      <c r="W46" s="105"/>
      <c r="X46" s="105"/>
      <c r="Y46" s="105"/>
      <c r="Z46" s="105"/>
      <c r="AA46" s="105"/>
    </row>
    <row r="47" ht="22.5" customHeight="1" spans="1:27">
      <c r="A47" s="86">
        <v>201</v>
      </c>
      <c r="B47" s="86">
        <v>33</v>
      </c>
      <c r="C47" s="86">
        <v>50</v>
      </c>
      <c r="D47" s="86" t="s">
        <v>391</v>
      </c>
      <c r="E47" s="87">
        <f t="shared" si="0"/>
        <v>35.57</v>
      </c>
      <c r="F47" s="100">
        <v>35.57</v>
      </c>
      <c r="G47" s="87">
        <v>0</v>
      </c>
      <c r="H47" s="87">
        <f t="shared" si="1"/>
        <v>35.572386</v>
      </c>
      <c r="I47" s="104">
        <v>29.0581</v>
      </c>
      <c r="J47" s="104">
        <v>6.514286</v>
      </c>
      <c r="K47" s="104">
        <v>0</v>
      </c>
      <c r="L47" s="104"/>
      <c r="M47" s="104">
        <v>0</v>
      </c>
      <c r="N47" s="87">
        <v>0</v>
      </c>
      <c r="O47" s="87">
        <v>0</v>
      </c>
      <c r="P47" s="87">
        <v>0</v>
      </c>
      <c r="Q47" s="76"/>
      <c r="R47" s="105"/>
      <c r="S47" s="105"/>
      <c r="T47" s="105"/>
      <c r="U47" s="105"/>
      <c r="V47" s="105"/>
      <c r="W47" s="105"/>
      <c r="X47" s="105"/>
      <c r="Y47" s="105"/>
      <c r="Z47" s="105"/>
      <c r="AA47" s="105"/>
    </row>
    <row r="48" ht="22.5" customHeight="1" spans="1:27">
      <c r="A48" s="86">
        <v>201</v>
      </c>
      <c r="B48" s="86">
        <v>34</v>
      </c>
      <c r="C48" s="86">
        <v>1</v>
      </c>
      <c r="D48" s="86" t="s">
        <v>392</v>
      </c>
      <c r="E48" s="87">
        <f t="shared" si="0"/>
        <v>15.87</v>
      </c>
      <c r="F48" s="100">
        <v>15.87</v>
      </c>
      <c r="G48" s="87">
        <v>0</v>
      </c>
      <c r="H48" s="87">
        <f t="shared" si="1"/>
        <v>15.8655</v>
      </c>
      <c r="I48" s="104">
        <v>12.5335</v>
      </c>
      <c r="J48" s="104">
        <v>3.332</v>
      </c>
      <c r="K48" s="87">
        <v>0</v>
      </c>
      <c r="L48" s="87"/>
      <c r="M48" s="87">
        <v>0</v>
      </c>
      <c r="N48" s="87">
        <v>0</v>
      </c>
      <c r="O48" s="87">
        <v>0</v>
      </c>
      <c r="P48" s="87">
        <v>0</v>
      </c>
      <c r="Q48" s="76"/>
      <c r="R48" s="105"/>
      <c r="S48" s="105"/>
      <c r="T48" s="105"/>
      <c r="U48" s="105"/>
      <c r="V48" s="105"/>
      <c r="W48" s="105"/>
      <c r="X48" s="105"/>
      <c r="Y48" s="105"/>
      <c r="Z48" s="105"/>
      <c r="AA48" s="105"/>
    </row>
    <row r="49" ht="22.5" customHeight="1" spans="1:27">
      <c r="A49" s="86">
        <v>201</v>
      </c>
      <c r="B49" s="86">
        <v>34</v>
      </c>
      <c r="C49" s="86">
        <v>2</v>
      </c>
      <c r="D49" s="86" t="s">
        <v>393</v>
      </c>
      <c r="E49" s="87">
        <f t="shared" si="0"/>
        <v>3</v>
      </c>
      <c r="F49" s="100"/>
      <c r="G49" s="87">
        <v>3</v>
      </c>
      <c r="H49" s="87">
        <f t="shared" si="1"/>
        <v>3</v>
      </c>
      <c r="I49" s="104">
        <v>0</v>
      </c>
      <c r="J49" s="104">
        <v>3</v>
      </c>
      <c r="K49" s="87">
        <v>0</v>
      </c>
      <c r="L49" s="87"/>
      <c r="M49" s="87">
        <v>0</v>
      </c>
      <c r="N49" s="87">
        <v>0</v>
      </c>
      <c r="O49" s="87">
        <v>0</v>
      </c>
      <c r="P49" s="87">
        <v>0</v>
      </c>
      <c r="Q49" s="76"/>
      <c r="R49" s="105"/>
      <c r="S49" s="105"/>
      <c r="T49" s="105"/>
      <c r="U49" s="105"/>
      <c r="V49" s="105"/>
      <c r="W49" s="105"/>
      <c r="X49" s="105"/>
      <c r="Y49" s="105"/>
      <c r="Z49" s="105"/>
      <c r="AA49" s="105"/>
    </row>
    <row r="50" ht="22.5" customHeight="1" spans="1:27">
      <c r="A50" s="86">
        <v>201</v>
      </c>
      <c r="B50" s="86">
        <v>34</v>
      </c>
      <c r="C50" s="86">
        <v>50</v>
      </c>
      <c r="D50" s="86" t="s">
        <v>394</v>
      </c>
      <c r="E50" s="87">
        <f t="shared" si="0"/>
        <v>43.09</v>
      </c>
      <c r="F50" s="100">
        <v>43.09</v>
      </c>
      <c r="G50" s="87">
        <v>0</v>
      </c>
      <c r="H50" s="87">
        <f t="shared" si="1"/>
        <v>43.0854</v>
      </c>
      <c r="I50" s="104">
        <v>26.9854</v>
      </c>
      <c r="J50" s="104">
        <v>16.1</v>
      </c>
      <c r="K50" s="87">
        <v>0</v>
      </c>
      <c r="L50" s="87"/>
      <c r="M50" s="87">
        <v>0</v>
      </c>
      <c r="N50" s="87">
        <v>0</v>
      </c>
      <c r="O50" s="87">
        <v>0</v>
      </c>
      <c r="P50" s="87">
        <v>0</v>
      </c>
      <c r="Q50" s="76"/>
      <c r="R50" s="105"/>
      <c r="S50" s="105"/>
      <c r="T50" s="105"/>
      <c r="U50" s="105"/>
      <c r="V50" s="105"/>
      <c r="W50" s="105"/>
      <c r="X50" s="105"/>
      <c r="Y50" s="105"/>
      <c r="Z50" s="105"/>
      <c r="AA50" s="105"/>
    </row>
    <row r="51" ht="22.5" customHeight="1" spans="1:27">
      <c r="A51" s="86"/>
      <c r="B51" s="86"/>
      <c r="C51" s="86"/>
      <c r="D51" s="86" t="s">
        <v>395</v>
      </c>
      <c r="E51" s="87">
        <f t="shared" si="0"/>
        <v>2</v>
      </c>
      <c r="F51" s="100">
        <v>0</v>
      </c>
      <c r="G51" s="87">
        <v>2</v>
      </c>
      <c r="H51" s="87">
        <f t="shared" si="1"/>
        <v>2</v>
      </c>
      <c r="I51" s="87">
        <v>0</v>
      </c>
      <c r="J51" s="104">
        <v>2</v>
      </c>
      <c r="K51" s="87">
        <v>0</v>
      </c>
      <c r="L51" s="87"/>
      <c r="M51" s="87">
        <v>0</v>
      </c>
      <c r="N51" s="87">
        <v>0</v>
      </c>
      <c r="O51" s="87">
        <v>0</v>
      </c>
      <c r="P51" s="87">
        <v>0</v>
      </c>
      <c r="Q51" s="76"/>
      <c r="R51" s="105"/>
      <c r="S51" s="105"/>
      <c r="T51" s="105"/>
      <c r="U51" s="105"/>
      <c r="V51" s="105"/>
      <c r="W51" s="105"/>
      <c r="X51" s="105"/>
      <c r="Y51" s="105"/>
      <c r="Z51" s="105"/>
      <c r="AA51" s="105"/>
    </row>
    <row r="52" ht="22.5" customHeight="1" spans="1:27">
      <c r="A52" s="86"/>
      <c r="B52" s="86"/>
      <c r="C52" s="86"/>
      <c r="D52" s="86" t="s">
        <v>395</v>
      </c>
      <c r="E52" s="87">
        <f t="shared" si="0"/>
        <v>3</v>
      </c>
      <c r="F52" s="100"/>
      <c r="G52" s="87">
        <v>3</v>
      </c>
      <c r="H52" s="87">
        <f t="shared" si="1"/>
        <v>3</v>
      </c>
      <c r="I52" s="87">
        <v>0</v>
      </c>
      <c r="J52" s="104">
        <v>3</v>
      </c>
      <c r="K52" s="87">
        <v>0</v>
      </c>
      <c r="L52" s="87"/>
      <c r="M52" s="87">
        <v>0</v>
      </c>
      <c r="N52" s="87">
        <v>0</v>
      </c>
      <c r="O52" s="87">
        <v>0</v>
      </c>
      <c r="P52" s="87">
        <v>0</v>
      </c>
      <c r="Q52" s="76"/>
      <c r="R52" s="105"/>
      <c r="S52" s="105"/>
      <c r="T52" s="105"/>
      <c r="U52" s="105"/>
      <c r="V52" s="105"/>
      <c r="W52" s="105"/>
      <c r="X52" s="105"/>
      <c r="Y52" s="105"/>
      <c r="Z52" s="105"/>
      <c r="AA52" s="105"/>
    </row>
    <row r="53" ht="22.5" customHeight="1" spans="1:27">
      <c r="A53" s="86"/>
      <c r="B53" s="86"/>
      <c r="C53" s="86"/>
      <c r="D53" s="86" t="s">
        <v>395</v>
      </c>
      <c r="E53" s="87">
        <f t="shared" si="0"/>
        <v>26</v>
      </c>
      <c r="F53" s="100"/>
      <c r="G53" s="87">
        <v>26</v>
      </c>
      <c r="H53" s="87">
        <f t="shared" si="1"/>
        <v>26</v>
      </c>
      <c r="I53" s="87">
        <v>0</v>
      </c>
      <c r="J53" s="104">
        <v>26</v>
      </c>
      <c r="K53" s="87">
        <v>0</v>
      </c>
      <c r="L53" s="87"/>
      <c r="M53" s="87">
        <v>0</v>
      </c>
      <c r="N53" s="87">
        <v>0</v>
      </c>
      <c r="O53" s="87">
        <v>0</v>
      </c>
      <c r="P53" s="87">
        <v>0</v>
      </c>
      <c r="Q53" s="76"/>
      <c r="R53" s="105"/>
      <c r="S53" s="105"/>
      <c r="T53" s="105"/>
      <c r="U53" s="105"/>
      <c r="V53" s="105"/>
      <c r="W53" s="105"/>
      <c r="X53" s="105"/>
      <c r="Y53" s="105"/>
      <c r="Z53" s="105"/>
      <c r="AA53" s="105"/>
    </row>
    <row r="54" ht="22.5" customHeight="1" spans="1:27">
      <c r="A54" s="86"/>
      <c r="B54" s="86"/>
      <c r="C54" s="86"/>
      <c r="D54" s="86" t="s">
        <v>395</v>
      </c>
      <c r="E54" s="87">
        <f t="shared" si="0"/>
        <v>36.5</v>
      </c>
      <c r="F54" s="100"/>
      <c r="G54" s="87">
        <v>36.5</v>
      </c>
      <c r="H54" s="87">
        <f t="shared" si="1"/>
        <v>36.5</v>
      </c>
      <c r="I54" s="104">
        <v>0</v>
      </c>
      <c r="J54" s="104">
        <v>36.5</v>
      </c>
      <c r="K54" s="87">
        <v>0</v>
      </c>
      <c r="L54" s="87"/>
      <c r="M54" s="87">
        <v>0</v>
      </c>
      <c r="N54" s="87">
        <v>0</v>
      </c>
      <c r="O54" s="87">
        <v>0</v>
      </c>
      <c r="P54" s="87">
        <v>0</v>
      </c>
      <c r="Q54" s="76"/>
      <c r="R54" s="105"/>
      <c r="S54" s="105"/>
      <c r="T54" s="105"/>
      <c r="U54" s="105"/>
      <c r="V54" s="105"/>
      <c r="W54" s="105"/>
      <c r="X54" s="105"/>
      <c r="Y54" s="105"/>
      <c r="Z54" s="105"/>
      <c r="AA54" s="105"/>
    </row>
    <row r="55" ht="22.5" customHeight="1" spans="1:27">
      <c r="A55" s="86"/>
      <c r="B55" s="86"/>
      <c r="C55" s="86"/>
      <c r="D55" s="86" t="s">
        <v>395</v>
      </c>
      <c r="E55" s="87">
        <f t="shared" si="0"/>
        <v>30.7008</v>
      </c>
      <c r="F55" s="100">
        <v>8.26</v>
      </c>
      <c r="G55" s="87">
        <v>22.4408</v>
      </c>
      <c r="H55" s="87">
        <f t="shared" si="1"/>
        <v>30.7</v>
      </c>
      <c r="I55" s="104">
        <v>30.7</v>
      </c>
      <c r="J55" s="104"/>
      <c r="K55" s="87">
        <v>0</v>
      </c>
      <c r="L55" s="87"/>
      <c r="M55" s="87">
        <v>0</v>
      </c>
      <c r="N55" s="87">
        <v>0</v>
      </c>
      <c r="O55" s="87">
        <v>0</v>
      </c>
      <c r="P55" s="87">
        <v>0</v>
      </c>
      <c r="Q55" s="76"/>
      <c r="R55" s="105"/>
      <c r="S55" s="105"/>
      <c r="T55" s="105"/>
      <c r="U55" s="105"/>
      <c r="V55" s="105"/>
      <c r="W55" s="105"/>
      <c r="X55" s="105"/>
      <c r="Y55" s="105"/>
      <c r="Z55" s="105"/>
      <c r="AA55" s="105"/>
    </row>
    <row r="56" ht="22.5" customHeight="1" spans="1:27">
      <c r="A56" s="86"/>
      <c r="B56" s="86"/>
      <c r="C56" s="86"/>
      <c r="D56" s="86" t="s">
        <v>395</v>
      </c>
      <c r="E56" s="87">
        <f t="shared" si="0"/>
        <v>39.2</v>
      </c>
      <c r="F56" s="100"/>
      <c r="G56" s="87">
        <v>39.2</v>
      </c>
      <c r="H56" s="87">
        <f t="shared" si="1"/>
        <v>39.2</v>
      </c>
      <c r="I56" s="87">
        <v>0</v>
      </c>
      <c r="J56" s="104">
        <v>39.2</v>
      </c>
      <c r="K56" s="87">
        <v>0</v>
      </c>
      <c r="L56" s="87"/>
      <c r="M56" s="87">
        <v>0</v>
      </c>
      <c r="N56" s="87">
        <v>0</v>
      </c>
      <c r="O56" s="87">
        <v>0</v>
      </c>
      <c r="P56" s="87">
        <v>0</v>
      </c>
      <c r="Q56" s="76"/>
      <c r="R56" s="105"/>
      <c r="S56" s="105"/>
      <c r="T56" s="105"/>
      <c r="U56" s="105"/>
      <c r="V56" s="105"/>
      <c r="W56" s="105"/>
      <c r="X56" s="105"/>
      <c r="Y56" s="105"/>
      <c r="Z56" s="105"/>
      <c r="AA56" s="105"/>
    </row>
    <row r="57" ht="22.5" customHeight="1" spans="1:27">
      <c r="A57" s="86"/>
      <c r="B57" s="86"/>
      <c r="C57" s="86"/>
      <c r="D57" s="86" t="s">
        <v>395</v>
      </c>
      <c r="E57" s="87">
        <f t="shared" si="0"/>
        <v>5.92</v>
      </c>
      <c r="F57" s="100">
        <v>5.92</v>
      </c>
      <c r="G57" s="87"/>
      <c r="H57" s="87">
        <f t="shared" si="1"/>
        <v>5.92</v>
      </c>
      <c r="I57" s="87"/>
      <c r="J57" s="104">
        <v>5.92</v>
      </c>
      <c r="K57" s="87">
        <v>0</v>
      </c>
      <c r="L57" s="87"/>
      <c r="M57" s="87">
        <v>0</v>
      </c>
      <c r="N57" s="87">
        <v>0</v>
      </c>
      <c r="O57" s="87">
        <v>0</v>
      </c>
      <c r="P57" s="87">
        <v>0</v>
      </c>
      <c r="Q57" s="76"/>
      <c r="R57" s="105"/>
      <c r="S57" s="105"/>
      <c r="T57" s="105"/>
      <c r="U57" s="105"/>
      <c r="V57" s="105"/>
      <c r="W57" s="105"/>
      <c r="X57" s="105"/>
      <c r="Y57" s="105"/>
      <c r="Z57" s="105"/>
      <c r="AA57" s="105"/>
    </row>
    <row r="58" ht="22.5" customHeight="1" spans="1:27">
      <c r="A58" s="86"/>
      <c r="B58" s="86"/>
      <c r="C58" s="86"/>
      <c r="D58" s="86" t="s">
        <v>395</v>
      </c>
      <c r="E58" s="87">
        <f t="shared" si="0"/>
        <v>2.99</v>
      </c>
      <c r="F58" s="100"/>
      <c r="G58" s="87">
        <v>2.99</v>
      </c>
      <c r="H58" s="87">
        <f t="shared" si="1"/>
        <v>2.99</v>
      </c>
      <c r="I58" s="104">
        <v>0</v>
      </c>
      <c r="J58" s="104">
        <v>2.14</v>
      </c>
      <c r="K58" s="104">
        <v>0</v>
      </c>
      <c r="L58" s="104"/>
      <c r="M58" s="104">
        <v>0.85</v>
      </c>
      <c r="N58" s="87">
        <v>0</v>
      </c>
      <c r="O58" s="87">
        <v>0</v>
      </c>
      <c r="P58" s="87">
        <v>0</v>
      </c>
      <c r="Q58" s="76"/>
      <c r="R58" s="105"/>
      <c r="S58" s="105"/>
      <c r="T58" s="105"/>
      <c r="U58" s="105"/>
      <c r="V58" s="105"/>
      <c r="W58" s="105"/>
      <c r="X58" s="105"/>
      <c r="Y58" s="105"/>
      <c r="Z58" s="105"/>
      <c r="AA58" s="105"/>
    </row>
    <row r="59" ht="22.5" customHeight="1" spans="1:27">
      <c r="A59" s="86"/>
      <c r="B59" s="86"/>
      <c r="C59" s="86"/>
      <c r="D59" s="86" t="s">
        <v>395</v>
      </c>
      <c r="E59" s="87">
        <f t="shared" si="0"/>
        <v>6.11</v>
      </c>
      <c r="F59" s="100">
        <v>1.2</v>
      </c>
      <c r="G59" s="87">
        <v>4.91</v>
      </c>
      <c r="H59" s="87">
        <f t="shared" si="1"/>
        <v>6.11</v>
      </c>
      <c r="I59" s="104">
        <v>0</v>
      </c>
      <c r="J59" s="104"/>
      <c r="K59" s="104">
        <v>6.11</v>
      </c>
      <c r="L59" s="104"/>
      <c r="M59" s="104">
        <v>0</v>
      </c>
      <c r="N59" s="87">
        <v>0</v>
      </c>
      <c r="O59" s="87">
        <v>0</v>
      </c>
      <c r="P59" s="87">
        <v>0</v>
      </c>
      <c r="Q59" s="76"/>
      <c r="R59" s="105"/>
      <c r="S59" s="105"/>
      <c r="T59" s="105"/>
      <c r="U59" s="105"/>
      <c r="V59" s="105"/>
      <c r="W59" s="105"/>
      <c r="X59" s="105"/>
      <c r="Y59" s="105"/>
      <c r="Z59" s="105"/>
      <c r="AA59" s="105"/>
    </row>
    <row r="60" ht="22.5" customHeight="1" spans="1:27">
      <c r="A60" s="86"/>
      <c r="B60" s="86"/>
      <c r="C60" s="86"/>
      <c r="D60" s="86" t="s">
        <v>395</v>
      </c>
      <c r="E60" s="87">
        <f t="shared" si="0"/>
        <v>9.69</v>
      </c>
      <c r="F60" s="100"/>
      <c r="G60" s="87">
        <v>9.69</v>
      </c>
      <c r="H60" s="87">
        <f t="shared" si="1"/>
        <v>9.69</v>
      </c>
      <c r="I60" s="104">
        <v>0</v>
      </c>
      <c r="J60" s="104">
        <v>8.89</v>
      </c>
      <c r="K60" s="104">
        <v>0.8</v>
      </c>
      <c r="L60" s="104"/>
      <c r="M60" s="104">
        <v>0</v>
      </c>
      <c r="N60" s="87">
        <v>0</v>
      </c>
      <c r="O60" s="87">
        <v>0</v>
      </c>
      <c r="P60" s="87">
        <v>0</v>
      </c>
      <c r="Q60" s="76"/>
      <c r="R60" s="105"/>
      <c r="S60" s="105"/>
      <c r="T60" s="105"/>
      <c r="U60" s="105"/>
      <c r="V60" s="105"/>
      <c r="W60" s="105"/>
      <c r="X60" s="105"/>
      <c r="Y60" s="105"/>
      <c r="Z60" s="105"/>
      <c r="AA60" s="105"/>
    </row>
    <row r="61" ht="22.5" customHeight="1" spans="1:27">
      <c r="A61" s="86"/>
      <c r="B61" s="86"/>
      <c r="C61" s="86"/>
      <c r="D61" s="86" t="s">
        <v>395</v>
      </c>
      <c r="E61" s="87">
        <f t="shared" si="0"/>
        <v>0.6</v>
      </c>
      <c r="F61" s="100"/>
      <c r="G61" s="87">
        <v>0.6</v>
      </c>
      <c r="H61" s="87">
        <f t="shared" si="1"/>
        <v>0.6</v>
      </c>
      <c r="I61" s="104">
        <v>0</v>
      </c>
      <c r="J61" s="104">
        <v>0.6</v>
      </c>
      <c r="K61" s="104">
        <v>0</v>
      </c>
      <c r="L61" s="104"/>
      <c r="M61" s="104">
        <v>0</v>
      </c>
      <c r="N61" s="87">
        <v>0</v>
      </c>
      <c r="O61" s="87">
        <v>0</v>
      </c>
      <c r="P61" s="87">
        <v>0</v>
      </c>
      <c r="Q61" s="76"/>
      <c r="R61" s="105"/>
      <c r="S61" s="105"/>
      <c r="T61" s="105"/>
      <c r="U61" s="105"/>
      <c r="V61" s="105"/>
      <c r="W61" s="105"/>
      <c r="X61" s="105"/>
      <c r="Y61" s="105"/>
      <c r="Z61" s="105"/>
      <c r="AA61" s="105"/>
    </row>
    <row r="62" ht="22.5" customHeight="1" spans="1:27">
      <c r="A62" s="86"/>
      <c r="B62" s="86"/>
      <c r="C62" s="86"/>
      <c r="D62" s="86" t="s">
        <v>395</v>
      </c>
      <c r="E62" s="87">
        <f t="shared" si="0"/>
        <v>20.1</v>
      </c>
      <c r="F62" s="100">
        <v>0</v>
      </c>
      <c r="G62" s="87">
        <v>20.1</v>
      </c>
      <c r="H62" s="87">
        <f t="shared" si="1"/>
        <v>20.1</v>
      </c>
      <c r="I62" s="104">
        <v>0</v>
      </c>
      <c r="J62" s="104">
        <v>17.9</v>
      </c>
      <c r="K62" s="104">
        <v>2.2</v>
      </c>
      <c r="L62" s="104"/>
      <c r="M62" s="104">
        <v>0</v>
      </c>
      <c r="N62" s="87">
        <v>0</v>
      </c>
      <c r="O62" s="87">
        <v>0</v>
      </c>
      <c r="P62" s="87">
        <v>0</v>
      </c>
      <c r="Q62" s="76"/>
      <c r="R62" s="105"/>
      <c r="S62" s="105"/>
      <c r="T62" s="105"/>
      <c r="U62" s="105"/>
      <c r="V62" s="105"/>
      <c r="W62" s="105"/>
      <c r="X62" s="105"/>
      <c r="Y62" s="105"/>
      <c r="Z62" s="105"/>
      <c r="AA62" s="105"/>
    </row>
    <row r="63" ht="22.5" customHeight="1" spans="1:27">
      <c r="A63" s="86"/>
      <c r="B63" s="86"/>
      <c r="C63" s="86"/>
      <c r="D63" s="86" t="s">
        <v>395</v>
      </c>
      <c r="E63" s="87">
        <f t="shared" si="0"/>
        <v>1</v>
      </c>
      <c r="F63" s="100"/>
      <c r="G63" s="87">
        <v>1</v>
      </c>
      <c r="H63" s="87">
        <f t="shared" si="1"/>
        <v>1</v>
      </c>
      <c r="I63" s="104">
        <v>0</v>
      </c>
      <c r="J63" s="104">
        <v>1</v>
      </c>
      <c r="K63" s="104">
        <v>0</v>
      </c>
      <c r="L63" s="104"/>
      <c r="M63" s="104">
        <v>0</v>
      </c>
      <c r="N63" s="87">
        <v>0</v>
      </c>
      <c r="O63" s="87">
        <v>0</v>
      </c>
      <c r="P63" s="87">
        <v>0</v>
      </c>
      <c r="Q63" s="76"/>
      <c r="R63" s="105"/>
      <c r="S63" s="105"/>
      <c r="T63" s="105"/>
      <c r="U63" s="105"/>
      <c r="V63" s="105"/>
      <c r="W63" s="105"/>
      <c r="X63" s="105"/>
      <c r="Y63" s="105"/>
      <c r="Z63" s="105"/>
      <c r="AA63" s="105"/>
    </row>
    <row r="64" ht="22.5" customHeight="1" spans="1:27">
      <c r="A64" s="86">
        <v>205</v>
      </c>
      <c r="B64" s="86">
        <v>8</v>
      </c>
      <c r="C64" s="86">
        <v>3</v>
      </c>
      <c r="D64" s="86" t="s">
        <v>396</v>
      </c>
      <c r="E64" s="87">
        <f t="shared" si="0"/>
        <v>39.2</v>
      </c>
      <c r="F64" s="100">
        <v>0</v>
      </c>
      <c r="G64" s="87">
        <v>39.2</v>
      </c>
      <c r="H64" s="87">
        <f t="shared" si="1"/>
        <v>39.2</v>
      </c>
      <c r="I64" s="87">
        <v>0</v>
      </c>
      <c r="J64" s="87">
        <v>39.2</v>
      </c>
      <c r="K64" s="87">
        <v>0</v>
      </c>
      <c r="L64" s="87"/>
      <c r="M64" s="87">
        <v>0</v>
      </c>
      <c r="N64" s="87">
        <v>0</v>
      </c>
      <c r="O64" s="87">
        <v>0</v>
      </c>
      <c r="P64" s="87">
        <v>0</v>
      </c>
      <c r="Q64" s="76"/>
      <c r="R64" s="105"/>
      <c r="S64" s="105"/>
      <c r="T64" s="105"/>
      <c r="U64" s="105"/>
      <c r="V64" s="105"/>
      <c r="W64" s="105"/>
      <c r="X64" s="105"/>
      <c r="Y64" s="105"/>
      <c r="Z64" s="105"/>
      <c r="AA64" s="105"/>
    </row>
    <row r="65" ht="22.5" customHeight="1" spans="1:27">
      <c r="A65" s="86">
        <v>207</v>
      </c>
      <c r="B65" s="86">
        <v>1</v>
      </c>
      <c r="C65" s="86">
        <v>8</v>
      </c>
      <c r="D65" s="86" t="s">
        <v>398</v>
      </c>
      <c r="E65" s="87">
        <f t="shared" si="0"/>
        <v>28</v>
      </c>
      <c r="F65" s="100">
        <v>3</v>
      </c>
      <c r="G65" s="87">
        <v>25</v>
      </c>
      <c r="H65" s="87">
        <f t="shared" si="1"/>
        <v>28</v>
      </c>
      <c r="I65" s="87">
        <v>0</v>
      </c>
      <c r="J65" s="104">
        <v>28</v>
      </c>
      <c r="K65" s="87">
        <v>0</v>
      </c>
      <c r="L65" s="87"/>
      <c r="M65" s="87">
        <v>0</v>
      </c>
      <c r="N65" s="87">
        <v>0</v>
      </c>
      <c r="O65" s="87">
        <v>0</v>
      </c>
      <c r="P65" s="87">
        <v>0</v>
      </c>
      <c r="Q65" s="76"/>
      <c r="R65" s="105"/>
      <c r="S65" s="105"/>
      <c r="T65" s="105"/>
      <c r="U65" s="105"/>
      <c r="V65" s="105"/>
      <c r="W65" s="105"/>
      <c r="X65" s="105"/>
      <c r="Y65" s="105"/>
      <c r="Z65" s="105"/>
      <c r="AA65" s="105"/>
    </row>
    <row r="66" ht="22.5" customHeight="1" spans="1:27">
      <c r="A66" s="86">
        <v>207</v>
      </c>
      <c r="B66" s="86">
        <v>1</v>
      </c>
      <c r="C66" s="86">
        <v>9</v>
      </c>
      <c r="D66" s="86" t="s">
        <v>399</v>
      </c>
      <c r="E66" s="87">
        <f t="shared" si="0"/>
        <v>18</v>
      </c>
      <c r="F66" s="100">
        <v>0</v>
      </c>
      <c r="G66" s="87">
        <v>18</v>
      </c>
      <c r="H66" s="87">
        <f t="shared" si="1"/>
        <v>18</v>
      </c>
      <c r="I66" s="87">
        <v>0</v>
      </c>
      <c r="J66" s="104">
        <v>18</v>
      </c>
      <c r="K66" s="87">
        <v>0</v>
      </c>
      <c r="L66" s="87"/>
      <c r="M66" s="87">
        <v>0</v>
      </c>
      <c r="N66" s="87">
        <v>0</v>
      </c>
      <c r="O66" s="87">
        <v>0</v>
      </c>
      <c r="P66" s="87">
        <v>0</v>
      </c>
      <c r="Q66" s="76"/>
      <c r="R66" s="105"/>
      <c r="S66" s="105"/>
      <c r="T66" s="105"/>
      <c r="U66" s="105"/>
      <c r="V66" s="105"/>
      <c r="W66" s="105"/>
      <c r="X66" s="105"/>
      <c r="Y66" s="105"/>
      <c r="Z66" s="105"/>
      <c r="AA66" s="105"/>
    </row>
    <row r="67" ht="22.5" customHeight="1" spans="1:27">
      <c r="A67" s="86">
        <v>207</v>
      </c>
      <c r="B67" s="86">
        <v>3</v>
      </c>
      <c r="C67" s="86">
        <v>5</v>
      </c>
      <c r="D67" s="86" t="s">
        <v>400</v>
      </c>
      <c r="E67" s="87">
        <f t="shared" si="0"/>
        <v>48.75</v>
      </c>
      <c r="F67" s="100">
        <v>48.75</v>
      </c>
      <c r="G67" s="87"/>
      <c r="H67" s="87">
        <f t="shared" si="1"/>
        <v>48.75</v>
      </c>
      <c r="I67" s="87">
        <v>0</v>
      </c>
      <c r="J67" s="104">
        <v>48.75</v>
      </c>
      <c r="K67" s="87">
        <v>0</v>
      </c>
      <c r="L67" s="87"/>
      <c r="M67" s="87">
        <v>0</v>
      </c>
      <c r="N67" s="87">
        <v>0</v>
      </c>
      <c r="O67" s="87">
        <v>0</v>
      </c>
      <c r="P67" s="87">
        <v>0</v>
      </c>
      <c r="Q67" s="76"/>
      <c r="R67" s="105"/>
      <c r="S67" s="105"/>
      <c r="T67" s="105"/>
      <c r="U67" s="105"/>
      <c r="V67" s="105"/>
      <c r="W67" s="105"/>
      <c r="X67" s="105"/>
      <c r="Y67" s="105"/>
      <c r="Z67" s="105"/>
      <c r="AA67" s="105"/>
    </row>
    <row r="68" ht="22.5" customHeight="1" spans="1:27">
      <c r="A68" s="86">
        <v>207</v>
      </c>
      <c r="B68" s="86">
        <v>3</v>
      </c>
      <c r="C68" s="86">
        <v>8</v>
      </c>
      <c r="D68" s="86" t="s">
        <v>401</v>
      </c>
      <c r="E68" s="87">
        <f t="shared" si="0"/>
        <v>13</v>
      </c>
      <c r="F68" s="100">
        <v>1</v>
      </c>
      <c r="G68" s="87">
        <v>12</v>
      </c>
      <c r="H68" s="87">
        <f t="shared" si="1"/>
        <v>13</v>
      </c>
      <c r="I68" s="87">
        <v>0</v>
      </c>
      <c r="J68" s="104">
        <v>13</v>
      </c>
      <c r="K68" s="87">
        <v>0</v>
      </c>
      <c r="L68" s="87"/>
      <c r="M68" s="87">
        <v>0</v>
      </c>
      <c r="N68" s="87">
        <v>0</v>
      </c>
      <c r="O68" s="87">
        <v>0</v>
      </c>
      <c r="P68" s="87">
        <v>0</v>
      </c>
      <c r="Q68" s="76"/>
      <c r="R68" s="105"/>
      <c r="S68" s="105"/>
      <c r="T68" s="105"/>
      <c r="U68" s="105"/>
      <c r="V68" s="105"/>
      <c r="W68" s="105"/>
      <c r="X68" s="105"/>
      <c r="Y68" s="105"/>
      <c r="Z68" s="105"/>
      <c r="AA68" s="105"/>
    </row>
    <row r="69" ht="22.5" customHeight="1" spans="1:27">
      <c r="A69" s="86">
        <v>208</v>
      </c>
      <c r="B69" s="86">
        <v>2</v>
      </c>
      <c r="C69" s="86">
        <v>1</v>
      </c>
      <c r="D69" s="86" t="s">
        <v>402</v>
      </c>
      <c r="E69" s="87">
        <f t="shared" si="0"/>
        <v>9.6494</v>
      </c>
      <c r="F69" s="100">
        <v>8.36</v>
      </c>
      <c r="G69" s="87">
        <v>1.2894</v>
      </c>
      <c r="H69" s="87">
        <f t="shared" si="1"/>
        <v>9.651918</v>
      </c>
      <c r="I69" s="104">
        <v>6.6613</v>
      </c>
      <c r="J69" s="104">
        <v>2.990618</v>
      </c>
      <c r="K69" s="104">
        <v>0</v>
      </c>
      <c r="L69" s="87"/>
      <c r="M69" s="87">
        <v>0</v>
      </c>
      <c r="N69" s="87">
        <v>0</v>
      </c>
      <c r="O69" s="87">
        <v>0</v>
      </c>
      <c r="P69" s="87">
        <v>0</v>
      </c>
      <c r="Q69" s="76"/>
      <c r="R69" s="105"/>
      <c r="S69" s="105"/>
      <c r="T69" s="105"/>
      <c r="U69" s="105"/>
      <c r="V69" s="105"/>
      <c r="W69" s="105"/>
      <c r="X69" s="105"/>
      <c r="Y69" s="105"/>
      <c r="Z69" s="105"/>
      <c r="AA69" s="105"/>
    </row>
    <row r="70" ht="22.5" customHeight="1" spans="1:27">
      <c r="A70" s="86">
        <v>208</v>
      </c>
      <c r="B70" s="86">
        <v>2</v>
      </c>
      <c r="C70" s="86">
        <v>4</v>
      </c>
      <c r="D70" s="86" t="s">
        <v>403</v>
      </c>
      <c r="E70" s="87">
        <f t="shared" si="0"/>
        <v>20</v>
      </c>
      <c r="F70" s="100"/>
      <c r="G70" s="87">
        <v>20</v>
      </c>
      <c r="H70" s="87">
        <f t="shared" si="1"/>
        <v>20</v>
      </c>
      <c r="I70" s="104">
        <v>0</v>
      </c>
      <c r="J70" s="104">
        <v>20</v>
      </c>
      <c r="K70" s="104">
        <v>0</v>
      </c>
      <c r="L70" s="87"/>
      <c r="M70" s="87">
        <v>0</v>
      </c>
      <c r="N70" s="87">
        <v>0</v>
      </c>
      <c r="O70" s="87">
        <v>0</v>
      </c>
      <c r="P70" s="87">
        <v>0</v>
      </c>
      <c r="Q70" s="76"/>
      <c r="R70" s="105"/>
      <c r="S70" s="105"/>
      <c r="T70" s="105"/>
      <c r="U70" s="105"/>
      <c r="V70" s="105"/>
      <c r="W70" s="105"/>
      <c r="X70" s="105"/>
      <c r="Y70" s="105"/>
      <c r="Z70" s="105"/>
      <c r="AA70" s="105"/>
    </row>
    <row r="71" ht="22.5" customHeight="1" spans="1:27">
      <c r="A71" s="86">
        <v>208</v>
      </c>
      <c r="B71" s="86">
        <v>2</v>
      </c>
      <c r="C71" s="86">
        <v>7</v>
      </c>
      <c r="D71" s="86" t="s">
        <v>404</v>
      </c>
      <c r="E71" s="87">
        <f t="shared" ref="E71:E134" si="2">F71+G71</f>
        <v>103.37</v>
      </c>
      <c r="F71" s="100"/>
      <c r="G71" s="87">
        <v>103.37</v>
      </c>
      <c r="H71" s="87">
        <f t="shared" ref="H71:H134" si="3">SUM(I71:P71)</f>
        <v>103.37</v>
      </c>
      <c r="I71" s="104">
        <v>0</v>
      </c>
      <c r="J71" s="104">
        <v>103.37</v>
      </c>
      <c r="K71" s="104">
        <v>0</v>
      </c>
      <c r="L71" s="87"/>
      <c r="M71" s="87">
        <v>0</v>
      </c>
      <c r="N71" s="87">
        <v>0</v>
      </c>
      <c r="O71" s="87">
        <v>0</v>
      </c>
      <c r="P71" s="87">
        <v>0</v>
      </c>
      <c r="Q71" s="76"/>
      <c r="R71" s="105"/>
      <c r="S71" s="105"/>
      <c r="T71" s="105"/>
      <c r="U71" s="105"/>
      <c r="V71" s="105"/>
      <c r="W71" s="105"/>
      <c r="X71" s="105"/>
      <c r="Y71" s="105"/>
      <c r="Z71" s="105"/>
      <c r="AA71" s="105"/>
    </row>
    <row r="72" ht="22.5" customHeight="1" spans="1:27">
      <c r="A72" s="86">
        <v>208</v>
      </c>
      <c r="B72" s="86">
        <v>2</v>
      </c>
      <c r="C72" s="86">
        <v>99</v>
      </c>
      <c r="D72" s="86" t="s">
        <v>405</v>
      </c>
      <c r="E72" s="87">
        <f t="shared" si="2"/>
        <v>232.34</v>
      </c>
      <c r="F72" s="100">
        <v>161.14</v>
      </c>
      <c r="G72" s="87">
        <v>71.2</v>
      </c>
      <c r="H72" s="87">
        <f t="shared" si="3"/>
        <v>232.339382</v>
      </c>
      <c r="I72" s="104">
        <v>126.8646</v>
      </c>
      <c r="J72" s="104">
        <v>93.974782</v>
      </c>
      <c r="K72" s="104">
        <v>11.5</v>
      </c>
      <c r="L72" s="87"/>
      <c r="M72" s="87">
        <v>0</v>
      </c>
      <c r="N72" s="87">
        <v>0</v>
      </c>
      <c r="O72" s="87">
        <v>0</v>
      </c>
      <c r="P72" s="87">
        <v>0</v>
      </c>
      <c r="Q72" s="76"/>
      <c r="R72" s="105"/>
      <c r="S72" s="105"/>
      <c r="T72" s="105"/>
      <c r="U72" s="105"/>
      <c r="V72" s="105"/>
      <c r="W72" s="105"/>
      <c r="X72" s="105"/>
      <c r="Y72" s="105"/>
      <c r="Z72" s="105"/>
      <c r="AA72" s="105"/>
    </row>
    <row r="73" ht="22.5" customHeight="1" spans="1:27">
      <c r="A73" s="86">
        <v>208</v>
      </c>
      <c r="B73" s="86">
        <v>5</v>
      </c>
      <c r="C73" s="86">
        <v>1</v>
      </c>
      <c r="D73" s="86" t="s">
        <v>406</v>
      </c>
      <c r="E73" s="87">
        <f t="shared" si="2"/>
        <v>0.95</v>
      </c>
      <c r="F73" s="100">
        <v>0.95</v>
      </c>
      <c r="G73" s="87">
        <v>0</v>
      </c>
      <c r="H73" s="87">
        <f t="shared" si="3"/>
        <v>0.952</v>
      </c>
      <c r="I73" s="104">
        <v>0</v>
      </c>
      <c r="J73" s="104">
        <v>0</v>
      </c>
      <c r="K73" s="104">
        <v>0.952</v>
      </c>
      <c r="L73" s="87"/>
      <c r="M73" s="87">
        <v>0</v>
      </c>
      <c r="N73" s="87">
        <v>0</v>
      </c>
      <c r="O73" s="87">
        <v>0</v>
      </c>
      <c r="P73" s="87">
        <v>0</v>
      </c>
      <c r="Q73" s="76"/>
      <c r="R73" s="105"/>
      <c r="S73" s="105"/>
      <c r="T73" s="105"/>
      <c r="U73" s="105"/>
      <c r="V73" s="105"/>
      <c r="W73" s="105"/>
      <c r="X73" s="105"/>
      <c r="Y73" s="105"/>
      <c r="Z73" s="105"/>
      <c r="AA73" s="105"/>
    </row>
    <row r="74" ht="22.5" customHeight="1" spans="1:27">
      <c r="A74" s="86">
        <v>208</v>
      </c>
      <c r="B74" s="86">
        <v>5</v>
      </c>
      <c r="C74" s="86">
        <v>2</v>
      </c>
      <c r="D74" s="86" t="s">
        <v>407</v>
      </c>
      <c r="E74" s="87">
        <f t="shared" si="2"/>
        <v>1.67</v>
      </c>
      <c r="F74" s="100">
        <v>1.67</v>
      </c>
      <c r="G74" s="87">
        <v>0</v>
      </c>
      <c r="H74" s="87">
        <f t="shared" si="3"/>
        <v>1.666</v>
      </c>
      <c r="I74" s="104">
        <v>0</v>
      </c>
      <c r="J74" s="104">
        <v>0</v>
      </c>
      <c r="K74" s="104">
        <v>1.666</v>
      </c>
      <c r="L74" s="87"/>
      <c r="M74" s="87">
        <v>0</v>
      </c>
      <c r="N74" s="87">
        <v>0</v>
      </c>
      <c r="O74" s="87">
        <v>0</v>
      </c>
      <c r="P74" s="87">
        <v>0</v>
      </c>
      <c r="Q74" s="76"/>
      <c r="R74" s="105"/>
      <c r="S74" s="105"/>
      <c r="T74" s="105"/>
      <c r="U74" s="105"/>
      <c r="V74" s="105"/>
      <c r="W74" s="105"/>
      <c r="X74" s="105"/>
      <c r="Y74" s="105"/>
      <c r="Z74" s="105"/>
      <c r="AA74" s="105"/>
    </row>
    <row r="75" ht="22.5" customHeight="1" spans="1:27">
      <c r="A75" s="86">
        <v>208</v>
      </c>
      <c r="B75" s="86">
        <v>5</v>
      </c>
      <c r="C75" s="86">
        <v>4</v>
      </c>
      <c r="D75" s="86" t="s">
        <v>408</v>
      </c>
      <c r="E75" s="87">
        <f t="shared" si="2"/>
        <v>7.36</v>
      </c>
      <c r="F75" s="100">
        <v>7.36</v>
      </c>
      <c r="G75" s="87">
        <v>0</v>
      </c>
      <c r="H75" s="87">
        <f t="shared" si="3"/>
        <v>7.3581</v>
      </c>
      <c r="I75" s="104">
        <v>7.3581</v>
      </c>
      <c r="J75" s="104">
        <v>0</v>
      </c>
      <c r="K75" s="104">
        <v>0</v>
      </c>
      <c r="L75" s="87"/>
      <c r="M75" s="87">
        <v>0</v>
      </c>
      <c r="N75" s="87">
        <v>0</v>
      </c>
      <c r="O75" s="87">
        <v>0</v>
      </c>
      <c r="P75" s="87">
        <v>0</v>
      </c>
      <c r="Q75" s="76"/>
      <c r="R75" s="105"/>
      <c r="S75" s="105"/>
      <c r="T75" s="105"/>
      <c r="U75" s="105"/>
      <c r="V75" s="105"/>
      <c r="W75" s="105"/>
      <c r="X75" s="105"/>
      <c r="Y75" s="105"/>
      <c r="Z75" s="105"/>
      <c r="AA75" s="105"/>
    </row>
    <row r="76" ht="22.5" customHeight="1" spans="1:27">
      <c r="A76" s="86">
        <v>208</v>
      </c>
      <c r="B76" s="86">
        <v>5</v>
      </c>
      <c r="C76" s="86">
        <v>5</v>
      </c>
      <c r="D76" s="86" t="s">
        <v>409</v>
      </c>
      <c r="E76" s="87">
        <f t="shared" si="2"/>
        <v>358.26</v>
      </c>
      <c r="F76" s="100">
        <v>358.26</v>
      </c>
      <c r="G76" s="87">
        <v>0</v>
      </c>
      <c r="H76" s="87">
        <f t="shared" si="3"/>
        <v>358.26</v>
      </c>
      <c r="I76" s="104">
        <v>358.26</v>
      </c>
      <c r="J76" s="104">
        <v>0</v>
      </c>
      <c r="K76" s="104">
        <v>0</v>
      </c>
      <c r="L76" s="87"/>
      <c r="M76" s="87">
        <v>0</v>
      </c>
      <c r="N76" s="87">
        <v>0</v>
      </c>
      <c r="O76" s="87">
        <v>0</v>
      </c>
      <c r="P76" s="87">
        <v>0</v>
      </c>
      <c r="Q76" s="76"/>
      <c r="R76" s="105"/>
      <c r="S76" s="105"/>
      <c r="T76" s="105"/>
      <c r="U76" s="105"/>
      <c r="V76" s="105"/>
      <c r="W76" s="105"/>
      <c r="X76" s="105"/>
      <c r="Y76" s="105"/>
      <c r="Z76" s="105"/>
      <c r="AA76" s="105"/>
    </row>
    <row r="77" ht="22.5" customHeight="1" spans="1:27">
      <c r="A77" s="86">
        <v>208</v>
      </c>
      <c r="B77" s="86">
        <v>8</v>
      </c>
      <c r="C77" s="86">
        <v>5</v>
      </c>
      <c r="D77" s="86" t="s">
        <v>410</v>
      </c>
      <c r="E77" s="87">
        <f t="shared" si="2"/>
        <v>1.41</v>
      </c>
      <c r="F77" s="100">
        <v>1.41</v>
      </c>
      <c r="G77" s="87">
        <v>0</v>
      </c>
      <c r="H77" s="87">
        <f t="shared" si="3"/>
        <v>1.40938</v>
      </c>
      <c r="I77" s="87">
        <v>1.40938</v>
      </c>
      <c r="J77" s="87">
        <v>0</v>
      </c>
      <c r="K77" s="87">
        <v>0</v>
      </c>
      <c r="L77" s="87"/>
      <c r="M77" s="87">
        <v>0</v>
      </c>
      <c r="N77" s="87">
        <v>0</v>
      </c>
      <c r="O77" s="87">
        <v>0</v>
      </c>
      <c r="P77" s="87">
        <v>0</v>
      </c>
      <c r="Q77" s="76"/>
      <c r="R77" s="105"/>
      <c r="S77" s="105"/>
      <c r="T77" s="105"/>
      <c r="U77" s="105"/>
      <c r="V77" s="105"/>
      <c r="W77" s="105"/>
      <c r="X77" s="105"/>
      <c r="Y77" s="105"/>
      <c r="Z77" s="105"/>
      <c r="AA77" s="105"/>
    </row>
    <row r="78" ht="22.5" customHeight="1" spans="1:27">
      <c r="A78" s="86">
        <v>208</v>
      </c>
      <c r="B78" s="86">
        <v>10</v>
      </c>
      <c r="C78" s="86">
        <v>1</v>
      </c>
      <c r="D78" s="86" t="s">
        <v>411</v>
      </c>
      <c r="E78" s="87">
        <f t="shared" si="2"/>
        <v>48.6</v>
      </c>
      <c r="F78" s="100"/>
      <c r="G78" s="87">
        <v>48.6</v>
      </c>
      <c r="H78" s="87">
        <f t="shared" si="3"/>
        <v>48.6</v>
      </c>
      <c r="I78" s="87">
        <v>0</v>
      </c>
      <c r="J78" s="104">
        <v>0</v>
      </c>
      <c r="K78" s="104">
        <v>48.6</v>
      </c>
      <c r="L78" s="87"/>
      <c r="M78" s="87">
        <v>0</v>
      </c>
      <c r="N78" s="87">
        <v>0</v>
      </c>
      <c r="O78" s="87">
        <v>0</v>
      </c>
      <c r="P78" s="87">
        <v>0</v>
      </c>
      <c r="Q78" s="76"/>
      <c r="R78" s="105"/>
      <c r="S78" s="105"/>
      <c r="T78" s="105"/>
      <c r="U78" s="105"/>
      <c r="V78" s="105"/>
      <c r="W78" s="105"/>
      <c r="X78" s="105"/>
      <c r="Y78" s="105"/>
      <c r="Z78" s="105"/>
      <c r="AA78" s="105"/>
    </row>
    <row r="79" ht="22.5" customHeight="1" spans="1:27">
      <c r="A79" s="86">
        <v>208</v>
      </c>
      <c r="B79" s="86">
        <v>10</v>
      </c>
      <c r="C79" s="86">
        <v>99</v>
      </c>
      <c r="D79" s="86" t="s">
        <v>412</v>
      </c>
      <c r="E79" s="87">
        <f t="shared" si="2"/>
        <v>12.4</v>
      </c>
      <c r="F79" s="100"/>
      <c r="G79" s="87">
        <v>12.4</v>
      </c>
      <c r="H79" s="87">
        <f t="shared" si="3"/>
        <v>12.4</v>
      </c>
      <c r="I79" s="87">
        <v>0</v>
      </c>
      <c r="J79" s="104">
        <v>12.4</v>
      </c>
      <c r="K79" s="104">
        <v>0</v>
      </c>
      <c r="L79" s="87"/>
      <c r="M79" s="87">
        <v>0</v>
      </c>
      <c r="N79" s="87">
        <v>0</v>
      </c>
      <c r="O79" s="87">
        <v>0</v>
      </c>
      <c r="P79" s="87">
        <v>0</v>
      </c>
      <c r="Q79" s="76"/>
      <c r="R79" s="105"/>
      <c r="S79" s="105"/>
      <c r="T79" s="105"/>
      <c r="U79" s="105"/>
      <c r="V79" s="105"/>
      <c r="W79" s="105"/>
      <c r="X79" s="105"/>
      <c r="Y79" s="105"/>
      <c r="Z79" s="105"/>
      <c r="AA79" s="105"/>
    </row>
    <row r="80" ht="22.5" customHeight="1" spans="1:27">
      <c r="A80" s="86">
        <v>208</v>
      </c>
      <c r="B80" s="86">
        <v>11</v>
      </c>
      <c r="C80" s="86">
        <v>2</v>
      </c>
      <c r="D80" s="86" t="s">
        <v>413</v>
      </c>
      <c r="E80" s="87">
        <f t="shared" si="2"/>
        <v>16.5</v>
      </c>
      <c r="F80" s="100"/>
      <c r="G80" s="87">
        <v>16.5</v>
      </c>
      <c r="H80" s="87">
        <f t="shared" si="3"/>
        <v>16.5</v>
      </c>
      <c r="I80" s="87">
        <v>0</v>
      </c>
      <c r="J80" s="104">
        <v>16.5</v>
      </c>
      <c r="K80" s="87">
        <v>0</v>
      </c>
      <c r="L80" s="87"/>
      <c r="M80" s="87">
        <v>0</v>
      </c>
      <c r="N80" s="87">
        <v>0</v>
      </c>
      <c r="O80" s="87">
        <v>0</v>
      </c>
      <c r="P80" s="87">
        <v>0</v>
      </c>
      <c r="Q80" s="76"/>
      <c r="R80" s="105"/>
      <c r="S80" s="105"/>
      <c r="T80" s="105"/>
      <c r="U80" s="105"/>
      <c r="V80" s="105"/>
      <c r="W80" s="105"/>
      <c r="X80" s="105"/>
      <c r="Y80" s="105"/>
      <c r="Z80" s="105"/>
      <c r="AA80" s="105"/>
    </row>
    <row r="81" ht="22.5" customHeight="1" spans="1:27">
      <c r="A81" s="86">
        <v>208</v>
      </c>
      <c r="B81" s="86">
        <v>11</v>
      </c>
      <c r="C81" s="86">
        <v>99</v>
      </c>
      <c r="D81" s="86" t="s">
        <v>414</v>
      </c>
      <c r="E81" s="87">
        <f t="shared" si="2"/>
        <v>31</v>
      </c>
      <c r="F81" s="100">
        <v>0.5</v>
      </c>
      <c r="G81" s="87">
        <v>30.5</v>
      </c>
      <c r="H81" s="87">
        <f t="shared" si="3"/>
        <v>31</v>
      </c>
      <c r="I81" s="87">
        <v>0</v>
      </c>
      <c r="J81" s="104">
        <v>31</v>
      </c>
      <c r="K81" s="87">
        <v>0</v>
      </c>
      <c r="L81" s="87"/>
      <c r="M81" s="87">
        <v>0</v>
      </c>
      <c r="N81" s="87">
        <v>0</v>
      </c>
      <c r="O81" s="87">
        <v>0</v>
      </c>
      <c r="P81" s="87">
        <v>0</v>
      </c>
      <c r="Q81" s="76"/>
      <c r="R81" s="105"/>
      <c r="S81" s="105"/>
      <c r="T81" s="105"/>
      <c r="U81" s="105"/>
      <c r="V81" s="105"/>
      <c r="W81" s="105"/>
      <c r="X81" s="105"/>
      <c r="Y81" s="105"/>
      <c r="Z81" s="105"/>
      <c r="AA81" s="105"/>
    </row>
    <row r="82" ht="22.5" customHeight="1" spans="1:27">
      <c r="A82" s="86">
        <v>208</v>
      </c>
      <c r="B82" s="86">
        <v>16</v>
      </c>
      <c r="C82" s="86">
        <v>2</v>
      </c>
      <c r="D82" s="86" t="s">
        <v>415</v>
      </c>
      <c r="E82" s="87">
        <f t="shared" si="2"/>
        <v>2</v>
      </c>
      <c r="F82" s="100"/>
      <c r="G82" s="87">
        <v>2</v>
      </c>
      <c r="H82" s="87">
        <f t="shared" si="3"/>
        <v>2</v>
      </c>
      <c r="I82" s="87">
        <v>0</v>
      </c>
      <c r="J82" s="87">
        <v>2</v>
      </c>
      <c r="K82" s="87">
        <v>0</v>
      </c>
      <c r="L82" s="87"/>
      <c r="M82" s="87">
        <v>0</v>
      </c>
      <c r="N82" s="87">
        <v>0</v>
      </c>
      <c r="O82" s="87">
        <v>0</v>
      </c>
      <c r="P82" s="87">
        <v>0</v>
      </c>
      <c r="Q82" s="76"/>
      <c r="R82" s="105"/>
      <c r="S82" s="105"/>
      <c r="T82" s="105"/>
      <c r="U82" s="105"/>
      <c r="V82" s="105"/>
      <c r="W82" s="105"/>
      <c r="X82" s="105"/>
      <c r="Y82" s="105"/>
      <c r="Z82" s="105"/>
      <c r="AA82" s="105"/>
    </row>
    <row r="83" ht="22.5" customHeight="1" spans="1:27">
      <c r="A83" s="86">
        <v>208</v>
      </c>
      <c r="B83" s="86">
        <v>19</v>
      </c>
      <c r="C83" s="86">
        <v>1</v>
      </c>
      <c r="D83" s="86" t="s">
        <v>416</v>
      </c>
      <c r="E83" s="87">
        <f t="shared" si="2"/>
        <v>70</v>
      </c>
      <c r="F83" s="100"/>
      <c r="G83" s="87">
        <v>70</v>
      </c>
      <c r="H83" s="87">
        <f t="shared" si="3"/>
        <v>70</v>
      </c>
      <c r="I83" s="87">
        <v>0</v>
      </c>
      <c r="J83" s="87">
        <v>0</v>
      </c>
      <c r="K83" s="87">
        <v>70</v>
      </c>
      <c r="L83" s="87"/>
      <c r="M83" s="87">
        <v>0</v>
      </c>
      <c r="N83" s="87">
        <v>0</v>
      </c>
      <c r="O83" s="87">
        <v>0</v>
      </c>
      <c r="P83" s="87">
        <v>0</v>
      </c>
      <c r="Q83" s="76"/>
      <c r="R83" s="105"/>
      <c r="S83" s="105"/>
      <c r="T83" s="105"/>
      <c r="U83" s="105"/>
      <c r="V83" s="105"/>
      <c r="W83" s="105"/>
      <c r="X83" s="105"/>
      <c r="Y83" s="105"/>
      <c r="Z83" s="105"/>
      <c r="AA83" s="105"/>
    </row>
    <row r="84" ht="22.5" customHeight="1" spans="1:27">
      <c r="A84" s="86">
        <v>208</v>
      </c>
      <c r="B84" s="86">
        <v>20</v>
      </c>
      <c r="C84" s="86">
        <v>1</v>
      </c>
      <c r="D84" s="86" t="s">
        <v>417</v>
      </c>
      <c r="E84" s="87">
        <f t="shared" si="2"/>
        <v>30</v>
      </c>
      <c r="F84" s="100"/>
      <c r="G84" s="87">
        <v>30</v>
      </c>
      <c r="H84" s="87">
        <f t="shared" si="3"/>
        <v>30</v>
      </c>
      <c r="I84" s="87">
        <v>0</v>
      </c>
      <c r="J84" s="87">
        <v>0</v>
      </c>
      <c r="K84" s="87">
        <v>30</v>
      </c>
      <c r="L84" s="87"/>
      <c r="M84" s="87">
        <v>0</v>
      </c>
      <c r="N84" s="87">
        <v>0</v>
      </c>
      <c r="O84" s="87">
        <v>0</v>
      </c>
      <c r="P84" s="87">
        <v>0</v>
      </c>
      <c r="Q84" s="76"/>
      <c r="R84" s="105"/>
      <c r="S84" s="105"/>
      <c r="T84" s="105"/>
      <c r="U84" s="105"/>
      <c r="V84" s="105"/>
      <c r="W84" s="105"/>
      <c r="X84" s="105"/>
      <c r="Y84" s="105"/>
      <c r="Z84" s="105"/>
      <c r="AA84" s="105"/>
    </row>
    <row r="85" ht="22.5" customHeight="1" spans="1:27">
      <c r="A85" s="86">
        <v>208</v>
      </c>
      <c r="B85" s="86">
        <v>99</v>
      </c>
      <c r="C85" s="86">
        <v>1</v>
      </c>
      <c r="D85" s="86" t="s">
        <v>418</v>
      </c>
      <c r="E85" s="87">
        <f t="shared" si="2"/>
        <v>27.22</v>
      </c>
      <c r="F85" s="100">
        <v>8.93</v>
      </c>
      <c r="G85" s="87">
        <v>18.29</v>
      </c>
      <c r="H85" s="87">
        <f t="shared" si="3"/>
        <v>27.22</v>
      </c>
      <c r="I85" s="87">
        <v>27.22</v>
      </c>
      <c r="J85" s="87">
        <v>0</v>
      </c>
      <c r="K85" s="87">
        <v>0</v>
      </c>
      <c r="L85" s="87"/>
      <c r="M85" s="87">
        <v>0</v>
      </c>
      <c r="N85" s="87">
        <v>0</v>
      </c>
      <c r="O85" s="87">
        <v>0</v>
      </c>
      <c r="P85" s="87">
        <v>0</v>
      </c>
      <c r="Q85" s="76"/>
      <c r="R85" s="105"/>
      <c r="S85" s="105"/>
      <c r="T85" s="105"/>
      <c r="U85" s="105"/>
      <c r="V85" s="105"/>
      <c r="W85" s="105"/>
      <c r="X85" s="105"/>
      <c r="Y85" s="105"/>
      <c r="Z85" s="105"/>
      <c r="AA85" s="105"/>
    </row>
    <row r="86" ht="22.5" customHeight="1" spans="1:27">
      <c r="A86" s="86">
        <v>210</v>
      </c>
      <c r="B86" s="86">
        <v>1</v>
      </c>
      <c r="C86" s="86">
        <v>99</v>
      </c>
      <c r="D86" s="86" t="s">
        <v>419</v>
      </c>
      <c r="E86" s="87">
        <f t="shared" si="2"/>
        <v>0.6291</v>
      </c>
      <c r="F86" s="100"/>
      <c r="G86" s="87">
        <v>0.6291</v>
      </c>
      <c r="H86" s="87">
        <f t="shared" si="3"/>
        <v>0.6291</v>
      </c>
      <c r="I86" s="87">
        <v>0</v>
      </c>
      <c r="J86" s="87">
        <v>0.6291</v>
      </c>
      <c r="K86" s="87">
        <v>0</v>
      </c>
      <c r="L86" s="87"/>
      <c r="M86" s="87">
        <v>0</v>
      </c>
      <c r="N86" s="87">
        <v>0</v>
      </c>
      <c r="O86" s="87">
        <v>0</v>
      </c>
      <c r="P86" s="87">
        <v>0</v>
      </c>
      <c r="Q86" s="76"/>
      <c r="R86" s="105"/>
      <c r="S86" s="105"/>
      <c r="T86" s="105"/>
      <c r="U86" s="105"/>
      <c r="V86" s="105"/>
      <c r="W86" s="105"/>
      <c r="X86" s="105"/>
      <c r="Y86" s="105"/>
      <c r="Z86" s="105"/>
      <c r="AA86" s="105"/>
    </row>
    <row r="87" ht="22.5" customHeight="1" spans="1:27">
      <c r="A87" s="86">
        <v>210</v>
      </c>
      <c r="B87" s="86">
        <v>3</v>
      </c>
      <c r="C87" s="86">
        <v>99</v>
      </c>
      <c r="D87" s="86" t="s">
        <v>420</v>
      </c>
      <c r="E87" s="87">
        <f t="shared" si="2"/>
        <v>72.6</v>
      </c>
      <c r="F87" s="100"/>
      <c r="G87" s="87">
        <v>72.6</v>
      </c>
      <c r="H87" s="87">
        <f t="shared" si="3"/>
        <v>72.6</v>
      </c>
      <c r="I87" s="87">
        <v>0</v>
      </c>
      <c r="J87" s="87">
        <v>72.6</v>
      </c>
      <c r="K87" s="87">
        <v>0</v>
      </c>
      <c r="L87" s="87"/>
      <c r="M87" s="87">
        <v>0</v>
      </c>
      <c r="N87" s="87">
        <v>0</v>
      </c>
      <c r="O87" s="87">
        <v>0</v>
      </c>
      <c r="P87" s="87">
        <v>0</v>
      </c>
      <c r="Q87" s="76"/>
      <c r="R87" s="105"/>
      <c r="S87" s="105"/>
      <c r="T87" s="105"/>
      <c r="U87" s="105"/>
      <c r="V87" s="105"/>
      <c r="W87" s="105"/>
      <c r="X87" s="105"/>
      <c r="Y87" s="105"/>
      <c r="Z87" s="105"/>
      <c r="AA87" s="105"/>
    </row>
    <row r="88" ht="22.5" customHeight="1" spans="1:27">
      <c r="A88" s="86">
        <v>210</v>
      </c>
      <c r="B88" s="86">
        <v>4</v>
      </c>
      <c r="C88" s="86">
        <v>1</v>
      </c>
      <c r="D88" s="86" t="s">
        <v>421</v>
      </c>
      <c r="E88" s="87">
        <f t="shared" si="2"/>
        <v>171.401192</v>
      </c>
      <c r="F88" s="100"/>
      <c r="G88" s="87">
        <v>171.401192</v>
      </c>
      <c r="H88" s="87">
        <f t="shared" si="3"/>
        <v>171.401192</v>
      </c>
      <c r="I88" s="104">
        <v>131.401192</v>
      </c>
      <c r="J88" s="104">
        <v>0</v>
      </c>
      <c r="K88" s="104">
        <v>0</v>
      </c>
      <c r="L88" s="104"/>
      <c r="M88" s="104">
        <v>40</v>
      </c>
      <c r="N88" s="87">
        <v>0</v>
      </c>
      <c r="O88" s="87">
        <v>0</v>
      </c>
      <c r="P88" s="87">
        <v>0</v>
      </c>
      <c r="Q88" s="76"/>
      <c r="R88" s="105"/>
      <c r="S88" s="105"/>
      <c r="T88" s="105"/>
      <c r="U88" s="105"/>
      <c r="V88" s="105"/>
      <c r="W88" s="105"/>
      <c r="X88" s="105"/>
      <c r="Y88" s="105"/>
      <c r="Z88" s="105"/>
      <c r="AA88" s="105"/>
    </row>
    <row r="89" ht="22.5" customHeight="1" spans="1:27">
      <c r="A89" s="86">
        <v>210</v>
      </c>
      <c r="B89" s="86">
        <v>4</v>
      </c>
      <c r="C89" s="86">
        <v>3</v>
      </c>
      <c r="D89" s="86" t="s">
        <v>422</v>
      </c>
      <c r="E89" s="87">
        <f t="shared" si="2"/>
        <v>3.1</v>
      </c>
      <c r="F89" s="100"/>
      <c r="G89" s="87">
        <v>3.1</v>
      </c>
      <c r="H89" s="87">
        <f t="shared" si="3"/>
        <v>3.1</v>
      </c>
      <c r="I89" s="104">
        <v>0</v>
      </c>
      <c r="J89" s="104">
        <v>3.1</v>
      </c>
      <c r="K89" s="104">
        <v>0</v>
      </c>
      <c r="L89" s="104"/>
      <c r="M89" s="104">
        <v>0</v>
      </c>
      <c r="N89" s="87">
        <v>0</v>
      </c>
      <c r="O89" s="87">
        <v>0</v>
      </c>
      <c r="P89" s="87">
        <v>0</v>
      </c>
      <c r="Q89" s="76"/>
      <c r="R89" s="105"/>
      <c r="S89" s="105"/>
      <c r="T89" s="105"/>
      <c r="U89" s="105"/>
      <c r="V89" s="105"/>
      <c r="W89" s="105"/>
      <c r="X89" s="105"/>
      <c r="Y89" s="105"/>
      <c r="Z89" s="105"/>
      <c r="AA89" s="105"/>
    </row>
    <row r="90" ht="22.5" customHeight="1" spans="1:27">
      <c r="A90" s="86">
        <v>210</v>
      </c>
      <c r="B90" s="86">
        <v>4</v>
      </c>
      <c r="C90" s="86">
        <v>8</v>
      </c>
      <c r="D90" s="86" t="s">
        <v>423</v>
      </c>
      <c r="E90" s="87">
        <f t="shared" si="2"/>
        <v>73.41</v>
      </c>
      <c r="F90" s="100"/>
      <c r="G90" s="87">
        <v>73.41</v>
      </c>
      <c r="H90" s="87">
        <f t="shared" si="3"/>
        <v>73.41</v>
      </c>
      <c r="I90" s="104">
        <v>0</v>
      </c>
      <c r="J90" s="104">
        <v>73.41</v>
      </c>
      <c r="K90" s="104">
        <v>0</v>
      </c>
      <c r="L90" s="104"/>
      <c r="M90" s="104">
        <v>0</v>
      </c>
      <c r="N90" s="87">
        <v>0</v>
      </c>
      <c r="O90" s="87">
        <v>0</v>
      </c>
      <c r="P90" s="87">
        <v>0</v>
      </c>
      <c r="Q90" s="76"/>
      <c r="R90" s="105"/>
      <c r="S90" s="105"/>
      <c r="T90" s="105"/>
      <c r="U90" s="105"/>
      <c r="V90" s="105"/>
      <c r="W90" s="105"/>
      <c r="X90" s="105"/>
      <c r="Y90" s="105"/>
      <c r="Z90" s="105"/>
      <c r="AA90" s="105"/>
    </row>
    <row r="91" ht="22.5" customHeight="1" spans="1:27">
      <c r="A91" s="86">
        <v>210</v>
      </c>
      <c r="B91" s="86">
        <v>4</v>
      </c>
      <c r="C91" s="86">
        <v>9</v>
      </c>
      <c r="D91" s="86" t="s">
        <v>424</v>
      </c>
      <c r="E91" s="87">
        <f t="shared" si="2"/>
        <v>2.01</v>
      </c>
      <c r="F91" s="100"/>
      <c r="G91" s="87">
        <v>2.01</v>
      </c>
      <c r="H91" s="87">
        <f t="shared" si="3"/>
        <v>2.01</v>
      </c>
      <c r="I91" s="104">
        <v>0</v>
      </c>
      <c r="J91" s="104">
        <v>2.01</v>
      </c>
      <c r="K91" s="104">
        <v>0</v>
      </c>
      <c r="L91" s="104"/>
      <c r="M91" s="104">
        <v>0</v>
      </c>
      <c r="N91" s="87">
        <v>0</v>
      </c>
      <c r="O91" s="87">
        <v>0</v>
      </c>
      <c r="P91" s="87">
        <v>0</v>
      </c>
      <c r="Q91" s="76"/>
      <c r="R91" s="105"/>
      <c r="S91" s="105"/>
      <c r="T91" s="105"/>
      <c r="U91" s="105"/>
      <c r="V91" s="105"/>
      <c r="W91" s="105"/>
      <c r="X91" s="105"/>
      <c r="Y91" s="105"/>
      <c r="Z91" s="105"/>
      <c r="AA91" s="105"/>
    </row>
    <row r="92" ht="22.5" customHeight="1" spans="1:27">
      <c r="A92" s="86">
        <v>210</v>
      </c>
      <c r="B92" s="86">
        <v>4</v>
      </c>
      <c r="C92" s="86">
        <v>99</v>
      </c>
      <c r="D92" s="86" t="s">
        <v>425</v>
      </c>
      <c r="E92" s="87">
        <f t="shared" si="2"/>
        <v>43</v>
      </c>
      <c r="F92" s="100"/>
      <c r="G92" s="87">
        <v>43</v>
      </c>
      <c r="H92" s="87">
        <f t="shared" si="3"/>
        <v>43</v>
      </c>
      <c r="I92" s="104">
        <v>0</v>
      </c>
      <c r="J92" s="104">
        <v>43</v>
      </c>
      <c r="K92" s="104">
        <v>0</v>
      </c>
      <c r="L92" s="104"/>
      <c r="M92" s="104">
        <v>0</v>
      </c>
      <c r="N92" s="87">
        <v>0</v>
      </c>
      <c r="O92" s="87">
        <v>0</v>
      </c>
      <c r="P92" s="87">
        <v>0</v>
      </c>
      <c r="Q92" s="76"/>
      <c r="R92" s="105"/>
      <c r="S92" s="105"/>
      <c r="T92" s="105"/>
      <c r="U92" s="105"/>
      <c r="V92" s="105"/>
      <c r="W92" s="105"/>
      <c r="X92" s="105"/>
      <c r="Y92" s="105"/>
      <c r="Z92" s="105"/>
      <c r="AA92" s="105"/>
    </row>
    <row r="93" ht="22.5" customHeight="1" spans="1:27">
      <c r="A93" s="86">
        <v>210</v>
      </c>
      <c r="B93" s="86">
        <v>10</v>
      </c>
      <c r="C93" s="86">
        <v>1</v>
      </c>
      <c r="D93" s="86" t="s">
        <v>426</v>
      </c>
      <c r="E93" s="87">
        <f t="shared" si="2"/>
        <v>32</v>
      </c>
      <c r="F93" s="100"/>
      <c r="G93" s="87">
        <v>32</v>
      </c>
      <c r="H93" s="87">
        <f t="shared" si="3"/>
        <v>32</v>
      </c>
      <c r="I93" s="104">
        <v>0</v>
      </c>
      <c r="J93" s="104">
        <v>0</v>
      </c>
      <c r="K93" s="104">
        <v>0</v>
      </c>
      <c r="L93" s="104"/>
      <c r="M93" s="104">
        <v>32</v>
      </c>
      <c r="N93" s="87">
        <v>0</v>
      </c>
      <c r="O93" s="87">
        <v>0</v>
      </c>
      <c r="P93" s="87">
        <v>0</v>
      </c>
      <c r="Q93" s="76"/>
      <c r="R93" s="105"/>
      <c r="S93" s="105"/>
      <c r="T93" s="105"/>
      <c r="U93" s="105"/>
      <c r="V93" s="105"/>
      <c r="W93" s="105"/>
      <c r="X93" s="105"/>
      <c r="Y93" s="105"/>
      <c r="Z93" s="105"/>
      <c r="AA93" s="105"/>
    </row>
    <row r="94" ht="22.5" customHeight="1" spans="1:27">
      <c r="A94" s="86">
        <v>210</v>
      </c>
      <c r="B94" s="86">
        <v>10</v>
      </c>
      <c r="C94" s="86">
        <v>2</v>
      </c>
      <c r="D94" s="86" t="s">
        <v>427</v>
      </c>
      <c r="E94" s="87">
        <f t="shared" si="2"/>
        <v>50</v>
      </c>
      <c r="F94" s="100"/>
      <c r="G94" s="87">
        <v>50</v>
      </c>
      <c r="H94" s="87">
        <f t="shared" si="3"/>
        <v>50</v>
      </c>
      <c r="I94" s="104">
        <v>0</v>
      </c>
      <c r="J94" s="104">
        <v>0</v>
      </c>
      <c r="K94" s="104">
        <v>0</v>
      </c>
      <c r="L94" s="104"/>
      <c r="M94" s="104">
        <v>50</v>
      </c>
      <c r="N94" s="87">
        <v>0</v>
      </c>
      <c r="O94" s="87">
        <v>0</v>
      </c>
      <c r="P94" s="87">
        <v>0</v>
      </c>
      <c r="Q94" s="76"/>
      <c r="R94" s="105"/>
      <c r="S94" s="105"/>
      <c r="T94" s="105"/>
      <c r="U94" s="105"/>
      <c r="V94" s="105"/>
      <c r="W94" s="105"/>
      <c r="X94" s="105"/>
      <c r="Y94" s="105"/>
      <c r="Z94" s="105"/>
      <c r="AA94" s="105"/>
    </row>
    <row r="95" ht="22.5" customHeight="1" spans="1:27">
      <c r="A95" s="86">
        <v>210</v>
      </c>
      <c r="B95" s="86">
        <v>10</v>
      </c>
      <c r="C95" s="86">
        <v>15</v>
      </c>
      <c r="D95" s="86" t="s">
        <v>428</v>
      </c>
      <c r="E95" s="87">
        <f t="shared" si="2"/>
        <v>22</v>
      </c>
      <c r="F95" s="100"/>
      <c r="G95" s="87">
        <v>22</v>
      </c>
      <c r="H95" s="87">
        <f t="shared" si="3"/>
        <v>22</v>
      </c>
      <c r="I95" s="104">
        <v>0</v>
      </c>
      <c r="J95" s="104">
        <v>0</v>
      </c>
      <c r="K95" s="104">
        <v>0</v>
      </c>
      <c r="L95" s="104"/>
      <c r="M95" s="104">
        <v>22</v>
      </c>
      <c r="N95" s="87">
        <v>0</v>
      </c>
      <c r="O95" s="87">
        <v>0</v>
      </c>
      <c r="P95" s="87">
        <v>0</v>
      </c>
      <c r="Q95" s="76"/>
      <c r="R95" s="105"/>
      <c r="S95" s="105"/>
      <c r="T95" s="105"/>
      <c r="U95" s="105"/>
      <c r="V95" s="105"/>
      <c r="W95" s="105"/>
      <c r="X95" s="105"/>
      <c r="Y95" s="105"/>
      <c r="Z95" s="105"/>
      <c r="AA95" s="105"/>
    </row>
    <row r="96" ht="22.5" customHeight="1" spans="1:27">
      <c r="A96" s="86">
        <v>210</v>
      </c>
      <c r="B96" s="86">
        <v>10</v>
      </c>
      <c r="C96" s="86">
        <v>16</v>
      </c>
      <c r="D96" s="86" t="s">
        <v>429</v>
      </c>
      <c r="E96" s="87">
        <f t="shared" si="2"/>
        <v>175</v>
      </c>
      <c r="F96" s="100"/>
      <c r="G96" s="87">
        <v>175</v>
      </c>
      <c r="H96" s="87">
        <f t="shared" si="3"/>
        <v>175</v>
      </c>
      <c r="I96" s="104">
        <v>0</v>
      </c>
      <c r="J96" s="104">
        <v>175</v>
      </c>
      <c r="K96" s="104">
        <v>0</v>
      </c>
      <c r="L96" s="104"/>
      <c r="M96" s="104">
        <v>0</v>
      </c>
      <c r="N96" s="87">
        <v>0</v>
      </c>
      <c r="O96" s="87">
        <v>0</v>
      </c>
      <c r="P96" s="87">
        <v>0</v>
      </c>
      <c r="Q96" s="76"/>
      <c r="R96" s="105"/>
      <c r="S96" s="105"/>
      <c r="T96" s="105"/>
      <c r="U96" s="105"/>
      <c r="V96" s="105"/>
      <c r="W96" s="105"/>
      <c r="X96" s="105"/>
      <c r="Y96" s="105"/>
      <c r="Z96" s="105"/>
      <c r="AA96" s="105"/>
    </row>
    <row r="97" ht="22.5" customHeight="1" spans="1:27">
      <c r="A97" s="86">
        <v>210</v>
      </c>
      <c r="B97" s="86">
        <v>11</v>
      </c>
      <c r="C97" s="86">
        <v>1</v>
      </c>
      <c r="D97" s="86" t="s">
        <v>430</v>
      </c>
      <c r="E97" s="87">
        <f t="shared" si="2"/>
        <v>41.22</v>
      </c>
      <c r="F97" s="100">
        <v>41.22</v>
      </c>
      <c r="G97" s="87">
        <v>0</v>
      </c>
      <c r="H97" s="87">
        <f t="shared" si="3"/>
        <v>41.217014</v>
      </c>
      <c r="I97" s="104">
        <v>41.217014</v>
      </c>
      <c r="J97" s="104">
        <v>0</v>
      </c>
      <c r="K97" s="104">
        <v>0</v>
      </c>
      <c r="L97" s="87"/>
      <c r="M97" s="87">
        <v>0</v>
      </c>
      <c r="N97" s="87">
        <v>0</v>
      </c>
      <c r="O97" s="87">
        <v>0</v>
      </c>
      <c r="P97" s="87">
        <v>0</v>
      </c>
      <c r="Q97" s="76"/>
      <c r="R97" s="105"/>
      <c r="S97" s="105"/>
      <c r="T97" s="105"/>
      <c r="U97" s="105"/>
      <c r="V97" s="105"/>
      <c r="W97" s="105"/>
      <c r="X97" s="105"/>
      <c r="Y97" s="105"/>
      <c r="Z97" s="105"/>
      <c r="AA97" s="105"/>
    </row>
    <row r="98" ht="22.5" customHeight="1" spans="1:27">
      <c r="A98" s="86">
        <v>210</v>
      </c>
      <c r="B98" s="86">
        <v>11</v>
      </c>
      <c r="C98" s="86">
        <v>2</v>
      </c>
      <c r="D98" s="86" t="s">
        <v>431</v>
      </c>
      <c r="E98" s="87">
        <f t="shared" si="2"/>
        <v>110.85</v>
      </c>
      <c r="F98" s="100">
        <v>110.85</v>
      </c>
      <c r="G98" s="87">
        <v>0</v>
      </c>
      <c r="H98" s="87">
        <f t="shared" si="3"/>
        <v>110.846385</v>
      </c>
      <c r="I98" s="104">
        <v>110.846385</v>
      </c>
      <c r="J98" s="104">
        <v>0</v>
      </c>
      <c r="K98" s="104">
        <v>0</v>
      </c>
      <c r="L98" s="87"/>
      <c r="M98" s="87">
        <v>0</v>
      </c>
      <c r="N98" s="87">
        <v>0</v>
      </c>
      <c r="O98" s="87">
        <v>0</v>
      </c>
      <c r="P98" s="87">
        <v>0</v>
      </c>
      <c r="Q98" s="76"/>
      <c r="R98" s="105"/>
      <c r="S98" s="105"/>
      <c r="T98" s="105"/>
      <c r="U98" s="105"/>
      <c r="V98" s="105"/>
      <c r="W98" s="105"/>
      <c r="X98" s="105"/>
      <c r="Y98" s="105"/>
      <c r="Z98" s="105"/>
      <c r="AA98" s="105"/>
    </row>
    <row r="99" ht="22.5" customHeight="1" spans="1:27">
      <c r="A99" s="86">
        <v>210</v>
      </c>
      <c r="B99" s="86">
        <v>11</v>
      </c>
      <c r="C99" s="86">
        <v>3</v>
      </c>
      <c r="D99" s="86" t="s">
        <v>432</v>
      </c>
      <c r="E99" s="87">
        <f t="shared" si="2"/>
        <v>46.2</v>
      </c>
      <c r="F99" s="100">
        <v>0.2</v>
      </c>
      <c r="G99" s="87">
        <v>46</v>
      </c>
      <c r="H99" s="87">
        <f t="shared" si="3"/>
        <v>46.2</v>
      </c>
      <c r="I99" s="104">
        <v>0</v>
      </c>
      <c r="J99" s="104">
        <v>0</v>
      </c>
      <c r="K99" s="104">
        <v>46.2</v>
      </c>
      <c r="L99" s="87"/>
      <c r="M99" s="87">
        <v>0</v>
      </c>
      <c r="N99" s="87">
        <v>0</v>
      </c>
      <c r="O99" s="87">
        <v>0</v>
      </c>
      <c r="P99" s="87">
        <v>0</v>
      </c>
      <c r="Q99" s="76"/>
      <c r="R99" s="105"/>
      <c r="S99" s="105"/>
      <c r="T99" s="105"/>
      <c r="U99" s="105"/>
      <c r="V99" s="105"/>
      <c r="W99" s="105"/>
      <c r="X99" s="105"/>
      <c r="Y99" s="105"/>
      <c r="Z99" s="105"/>
      <c r="AA99" s="105"/>
    </row>
    <row r="100" ht="22.5" customHeight="1" spans="1:27">
      <c r="A100" s="86">
        <v>210</v>
      </c>
      <c r="B100" s="86">
        <v>11</v>
      </c>
      <c r="C100" s="86">
        <v>99</v>
      </c>
      <c r="D100" s="86" t="s">
        <v>433</v>
      </c>
      <c r="E100" s="87">
        <f t="shared" si="2"/>
        <v>7.46</v>
      </c>
      <c r="F100" s="100">
        <v>7.46</v>
      </c>
      <c r="G100" s="87">
        <v>0</v>
      </c>
      <c r="H100" s="87">
        <f t="shared" si="3"/>
        <v>7.455867</v>
      </c>
      <c r="I100" s="104">
        <v>7.455867</v>
      </c>
      <c r="J100" s="104">
        <v>0</v>
      </c>
      <c r="K100" s="104">
        <v>0</v>
      </c>
      <c r="L100" s="87"/>
      <c r="M100" s="87">
        <v>0</v>
      </c>
      <c r="N100" s="87">
        <v>0</v>
      </c>
      <c r="O100" s="87">
        <v>0</v>
      </c>
      <c r="P100" s="87">
        <v>0</v>
      </c>
      <c r="Q100" s="76"/>
      <c r="R100" s="105"/>
      <c r="S100" s="105"/>
      <c r="T100" s="105"/>
      <c r="U100" s="105"/>
      <c r="V100" s="105"/>
      <c r="W100" s="105"/>
      <c r="X100" s="105"/>
      <c r="Y100" s="105"/>
      <c r="Z100" s="105"/>
      <c r="AA100" s="105"/>
    </row>
    <row r="101" ht="22.5" customHeight="1" spans="1:27">
      <c r="A101" s="86">
        <v>210</v>
      </c>
      <c r="B101" s="86">
        <v>99</v>
      </c>
      <c r="C101" s="86">
        <v>1</v>
      </c>
      <c r="D101" s="86" t="s">
        <v>434</v>
      </c>
      <c r="E101" s="87">
        <f t="shared" si="2"/>
        <v>200.28</v>
      </c>
      <c r="F101" s="100">
        <v>0.28</v>
      </c>
      <c r="G101" s="87">
        <v>200</v>
      </c>
      <c r="H101" s="87">
        <f t="shared" si="3"/>
        <v>200.280502</v>
      </c>
      <c r="I101" s="104">
        <v>200.280502</v>
      </c>
      <c r="J101" s="87">
        <v>0</v>
      </c>
      <c r="K101" s="87">
        <v>0</v>
      </c>
      <c r="L101" s="87"/>
      <c r="M101" s="87">
        <v>0</v>
      </c>
      <c r="N101" s="87">
        <v>0</v>
      </c>
      <c r="O101" s="87">
        <v>0</v>
      </c>
      <c r="P101" s="87">
        <v>0</v>
      </c>
      <c r="Q101" s="76"/>
      <c r="R101" s="105"/>
      <c r="S101" s="105"/>
      <c r="T101" s="105"/>
      <c r="U101" s="105"/>
      <c r="V101" s="105"/>
      <c r="W101" s="105"/>
      <c r="X101" s="105"/>
      <c r="Y101" s="105"/>
      <c r="Z101" s="105"/>
      <c r="AA101" s="105"/>
    </row>
    <row r="102" ht="22.5" customHeight="1" spans="1:27">
      <c r="A102" s="86">
        <v>211</v>
      </c>
      <c r="B102" s="86">
        <v>1</v>
      </c>
      <c r="C102" s="86">
        <v>2</v>
      </c>
      <c r="D102" s="86" t="s">
        <v>435</v>
      </c>
      <c r="E102" s="87">
        <f t="shared" si="2"/>
        <v>49.2</v>
      </c>
      <c r="F102" s="100"/>
      <c r="G102" s="87">
        <v>49.2</v>
      </c>
      <c r="H102" s="87">
        <f t="shared" si="3"/>
        <v>49.2</v>
      </c>
      <c r="I102" s="87">
        <v>0</v>
      </c>
      <c r="J102" s="104">
        <v>49.2</v>
      </c>
      <c r="K102" s="87">
        <v>0</v>
      </c>
      <c r="L102" s="87"/>
      <c r="M102" s="87">
        <v>0</v>
      </c>
      <c r="N102" s="87">
        <v>0</v>
      </c>
      <c r="O102" s="87">
        <v>0</v>
      </c>
      <c r="P102" s="87">
        <v>0</v>
      </c>
      <c r="Q102" s="76"/>
      <c r="R102" s="105"/>
      <c r="S102" s="105"/>
      <c r="T102" s="105"/>
      <c r="U102" s="105"/>
      <c r="V102" s="105"/>
      <c r="W102" s="105"/>
      <c r="X102" s="105"/>
      <c r="Y102" s="105"/>
      <c r="Z102" s="105"/>
      <c r="AA102" s="105"/>
    </row>
    <row r="103" ht="22.5" customHeight="1" spans="1:27">
      <c r="A103" s="86">
        <v>211</v>
      </c>
      <c r="B103" s="86">
        <v>1</v>
      </c>
      <c r="C103" s="86">
        <v>99</v>
      </c>
      <c r="D103" s="86" t="s">
        <v>436</v>
      </c>
      <c r="E103" s="87">
        <f t="shared" si="2"/>
        <v>1.16</v>
      </c>
      <c r="F103" s="100">
        <v>1.16</v>
      </c>
      <c r="G103" s="87"/>
      <c r="H103" s="87">
        <f t="shared" si="3"/>
        <v>1.16</v>
      </c>
      <c r="I103" s="87"/>
      <c r="J103" s="104">
        <v>1.16</v>
      </c>
      <c r="K103" s="87">
        <v>0</v>
      </c>
      <c r="L103" s="87"/>
      <c r="M103" s="87"/>
      <c r="N103" s="87">
        <v>0</v>
      </c>
      <c r="O103" s="87">
        <v>0</v>
      </c>
      <c r="P103" s="87">
        <v>0</v>
      </c>
      <c r="Q103" s="76"/>
      <c r="R103" s="105"/>
      <c r="S103" s="105"/>
      <c r="T103" s="105"/>
      <c r="U103" s="105"/>
      <c r="V103" s="105"/>
      <c r="W103" s="105"/>
      <c r="X103" s="105"/>
      <c r="Y103" s="105"/>
      <c r="Z103" s="105"/>
      <c r="AA103" s="105"/>
    </row>
    <row r="104" ht="22.5" customHeight="1" spans="1:27">
      <c r="A104" s="86">
        <v>211</v>
      </c>
      <c r="B104" s="86">
        <v>2</v>
      </c>
      <c r="C104" s="86">
        <v>3</v>
      </c>
      <c r="D104" s="86" t="s">
        <v>437</v>
      </c>
      <c r="E104" s="87">
        <f t="shared" si="2"/>
        <v>12</v>
      </c>
      <c r="F104" s="100">
        <v>0</v>
      </c>
      <c r="G104" s="87">
        <v>12</v>
      </c>
      <c r="H104" s="87">
        <f t="shared" si="3"/>
        <v>12</v>
      </c>
      <c r="I104" s="87">
        <v>0</v>
      </c>
      <c r="J104" s="104">
        <v>12</v>
      </c>
      <c r="K104" s="87">
        <v>0</v>
      </c>
      <c r="L104" s="87"/>
      <c r="M104" s="87">
        <v>0</v>
      </c>
      <c r="N104" s="87">
        <v>0</v>
      </c>
      <c r="O104" s="87">
        <v>0</v>
      </c>
      <c r="P104" s="87">
        <v>0</v>
      </c>
      <c r="Q104" s="76"/>
      <c r="R104" s="105"/>
      <c r="S104" s="105"/>
      <c r="T104" s="105"/>
      <c r="U104" s="105"/>
      <c r="V104" s="105"/>
      <c r="W104" s="105"/>
      <c r="X104" s="105"/>
      <c r="Y104" s="105"/>
      <c r="Z104" s="105"/>
      <c r="AA104" s="105"/>
    </row>
    <row r="105" ht="22.5" customHeight="1" spans="1:27">
      <c r="A105" s="86">
        <v>211</v>
      </c>
      <c r="B105" s="86">
        <v>2</v>
      </c>
      <c r="C105" s="86">
        <v>99</v>
      </c>
      <c r="D105" s="86" t="s">
        <v>438</v>
      </c>
      <c r="E105" s="87">
        <f t="shared" si="2"/>
        <v>26.4</v>
      </c>
      <c r="F105" s="100">
        <v>0</v>
      </c>
      <c r="G105" s="87">
        <v>26.4</v>
      </c>
      <c r="H105" s="87">
        <f t="shared" si="3"/>
        <v>26.4</v>
      </c>
      <c r="I105" s="87">
        <v>0</v>
      </c>
      <c r="J105" s="104">
        <v>26.4</v>
      </c>
      <c r="K105" s="87">
        <v>0</v>
      </c>
      <c r="L105" s="87"/>
      <c r="M105" s="87">
        <v>0</v>
      </c>
      <c r="N105" s="87">
        <v>0</v>
      </c>
      <c r="O105" s="87">
        <v>0</v>
      </c>
      <c r="P105" s="87">
        <v>0</v>
      </c>
      <c r="Q105" s="76"/>
      <c r="R105" s="105"/>
      <c r="S105" s="105"/>
      <c r="T105" s="105"/>
      <c r="U105" s="105"/>
      <c r="V105" s="105"/>
      <c r="W105" s="105"/>
      <c r="X105" s="105"/>
      <c r="Y105" s="105"/>
      <c r="Z105" s="105"/>
      <c r="AA105" s="105"/>
    </row>
    <row r="106" ht="22.5" customHeight="1" spans="1:27">
      <c r="A106" s="86">
        <v>211</v>
      </c>
      <c r="B106" s="86">
        <v>3</v>
      </c>
      <c r="C106" s="86">
        <v>1</v>
      </c>
      <c r="D106" s="86" t="s">
        <v>439</v>
      </c>
      <c r="E106" s="87">
        <f t="shared" si="2"/>
        <v>307.5</v>
      </c>
      <c r="F106" s="100"/>
      <c r="G106" s="87">
        <v>307.5</v>
      </c>
      <c r="H106" s="87">
        <f t="shared" si="3"/>
        <v>307.5</v>
      </c>
      <c r="I106" s="87">
        <v>0</v>
      </c>
      <c r="J106" s="104">
        <v>307.5</v>
      </c>
      <c r="K106" s="87">
        <v>0</v>
      </c>
      <c r="L106" s="87"/>
      <c r="M106" s="87">
        <v>0</v>
      </c>
      <c r="N106" s="87">
        <v>0</v>
      </c>
      <c r="O106" s="87">
        <v>0</v>
      </c>
      <c r="P106" s="87">
        <v>0</v>
      </c>
      <c r="Q106" s="76"/>
      <c r="R106" s="105"/>
      <c r="S106" s="105"/>
      <c r="T106" s="105"/>
      <c r="U106" s="105"/>
      <c r="V106" s="105"/>
      <c r="W106" s="105"/>
      <c r="X106" s="105"/>
      <c r="Y106" s="105"/>
      <c r="Z106" s="105"/>
      <c r="AA106" s="105"/>
    </row>
    <row r="107" ht="22.5" customHeight="1" spans="1:27">
      <c r="A107" s="86">
        <v>211</v>
      </c>
      <c r="B107" s="86">
        <v>3</v>
      </c>
      <c r="C107" s="86">
        <v>2</v>
      </c>
      <c r="D107" s="86" t="s">
        <v>440</v>
      </c>
      <c r="E107" s="87">
        <f t="shared" si="2"/>
        <v>3.396</v>
      </c>
      <c r="F107" s="100"/>
      <c r="G107" s="87">
        <v>3.396</v>
      </c>
      <c r="H107" s="87">
        <f t="shared" si="3"/>
        <v>3.4</v>
      </c>
      <c r="I107" s="87">
        <v>0</v>
      </c>
      <c r="J107" s="104">
        <v>3.4</v>
      </c>
      <c r="K107" s="87">
        <v>0</v>
      </c>
      <c r="L107" s="87"/>
      <c r="M107" s="87">
        <v>0</v>
      </c>
      <c r="N107" s="87">
        <v>0</v>
      </c>
      <c r="O107" s="87">
        <v>0</v>
      </c>
      <c r="P107" s="87">
        <v>0</v>
      </c>
      <c r="Q107" s="76"/>
      <c r="R107" s="105"/>
      <c r="S107" s="105"/>
      <c r="T107" s="105"/>
      <c r="U107" s="105"/>
      <c r="V107" s="105"/>
      <c r="W107" s="105"/>
      <c r="X107" s="105"/>
      <c r="Y107" s="105"/>
      <c r="Z107" s="105"/>
      <c r="AA107" s="105"/>
    </row>
    <row r="108" ht="22.5" customHeight="1" spans="1:27">
      <c r="A108" s="86">
        <v>211</v>
      </c>
      <c r="B108" s="86">
        <v>3</v>
      </c>
      <c r="C108" s="86">
        <v>99</v>
      </c>
      <c r="D108" s="86" t="s">
        <v>441</v>
      </c>
      <c r="E108" s="87">
        <f t="shared" si="2"/>
        <v>4</v>
      </c>
      <c r="F108" s="100"/>
      <c r="G108" s="87">
        <v>4</v>
      </c>
      <c r="H108" s="87">
        <f t="shared" si="3"/>
        <v>4</v>
      </c>
      <c r="I108" s="87">
        <v>0</v>
      </c>
      <c r="J108" s="104">
        <v>4</v>
      </c>
      <c r="K108" s="87">
        <v>0</v>
      </c>
      <c r="L108" s="87"/>
      <c r="M108" s="87">
        <v>0</v>
      </c>
      <c r="N108" s="87">
        <v>0</v>
      </c>
      <c r="O108" s="87">
        <v>0</v>
      </c>
      <c r="P108" s="87">
        <v>0</v>
      </c>
      <c r="Q108" s="76"/>
      <c r="R108" s="105"/>
      <c r="S108" s="105"/>
      <c r="T108" s="105"/>
      <c r="U108" s="105"/>
      <c r="V108" s="105"/>
      <c r="W108" s="105"/>
      <c r="X108" s="105"/>
      <c r="Y108" s="105"/>
      <c r="Z108" s="105"/>
      <c r="AA108" s="105"/>
    </row>
    <row r="109" ht="22.5" customHeight="1" spans="1:27">
      <c r="A109" s="86">
        <v>211</v>
      </c>
      <c r="B109" s="86">
        <v>4</v>
      </c>
      <c r="C109" s="86">
        <v>1</v>
      </c>
      <c r="D109" s="86" t="s">
        <v>442</v>
      </c>
      <c r="E109" s="87">
        <f t="shared" si="2"/>
        <v>3</v>
      </c>
      <c r="F109" s="100"/>
      <c r="G109" s="87">
        <v>3</v>
      </c>
      <c r="H109" s="87">
        <f t="shared" si="3"/>
        <v>3</v>
      </c>
      <c r="I109" s="87">
        <v>0</v>
      </c>
      <c r="J109" s="87">
        <v>3</v>
      </c>
      <c r="K109" s="87">
        <v>0</v>
      </c>
      <c r="L109" s="87"/>
      <c r="M109" s="87">
        <v>0</v>
      </c>
      <c r="N109" s="87">
        <v>0</v>
      </c>
      <c r="O109" s="87">
        <v>0</v>
      </c>
      <c r="P109" s="87">
        <v>0</v>
      </c>
      <c r="Q109" s="76"/>
      <c r="R109" s="105"/>
      <c r="S109" s="105"/>
      <c r="T109" s="105"/>
      <c r="U109" s="105"/>
      <c r="V109" s="105"/>
      <c r="W109" s="105"/>
      <c r="X109" s="105"/>
      <c r="Y109" s="105"/>
      <c r="Z109" s="105"/>
      <c r="AA109" s="105"/>
    </row>
    <row r="110" ht="22.5" customHeight="1" spans="1:27">
      <c r="A110" s="86">
        <v>212</v>
      </c>
      <c r="B110" s="86">
        <v>1</v>
      </c>
      <c r="C110" s="86">
        <v>1</v>
      </c>
      <c r="D110" s="86" t="s">
        <v>443</v>
      </c>
      <c r="E110" s="87">
        <f t="shared" si="2"/>
        <v>499.75</v>
      </c>
      <c r="F110" s="100">
        <v>499.75</v>
      </c>
      <c r="G110" s="87"/>
      <c r="H110" s="87">
        <f t="shared" si="3"/>
        <v>499.7503</v>
      </c>
      <c r="I110" s="104">
        <v>387.3003</v>
      </c>
      <c r="J110" s="104">
        <v>112.45</v>
      </c>
      <c r="K110" s="104">
        <v>0</v>
      </c>
      <c r="L110" s="104"/>
      <c r="M110" s="104">
        <v>0</v>
      </c>
      <c r="N110" s="87">
        <v>0</v>
      </c>
      <c r="O110" s="87">
        <v>0</v>
      </c>
      <c r="P110" s="87">
        <v>0</v>
      </c>
      <c r="Q110" s="76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</row>
    <row r="111" ht="22.5" customHeight="1" spans="1:27">
      <c r="A111" s="86">
        <v>212</v>
      </c>
      <c r="B111" s="86">
        <v>1</v>
      </c>
      <c r="C111" s="86">
        <v>2</v>
      </c>
      <c r="D111" s="86" t="s">
        <v>444</v>
      </c>
      <c r="E111" s="87">
        <f t="shared" si="2"/>
        <v>17.8</v>
      </c>
      <c r="F111" s="100"/>
      <c r="G111" s="87">
        <v>17.8</v>
      </c>
      <c r="H111" s="87">
        <f t="shared" si="3"/>
        <v>17.8</v>
      </c>
      <c r="I111" s="104">
        <v>0</v>
      </c>
      <c r="J111" s="104">
        <v>12.1</v>
      </c>
      <c r="K111" s="104">
        <v>0</v>
      </c>
      <c r="L111" s="104"/>
      <c r="M111" s="104">
        <v>5.7</v>
      </c>
      <c r="N111" s="87">
        <v>0</v>
      </c>
      <c r="O111" s="87">
        <v>0</v>
      </c>
      <c r="P111" s="87">
        <v>0</v>
      </c>
      <c r="Q111" s="76"/>
      <c r="R111" s="105"/>
      <c r="S111" s="105"/>
      <c r="T111" s="105"/>
      <c r="U111" s="105"/>
      <c r="V111" s="105"/>
      <c r="W111" s="105"/>
      <c r="X111" s="105"/>
      <c r="Y111" s="105"/>
      <c r="Z111" s="105"/>
      <c r="AA111" s="105"/>
    </row>
    <row r="112" ht="22.5" customHeight="1" spans="1:27">
      <c r="A112" s="86">
        <v>212</v>
      </c>
      <c r="B112" s="86">
        <v>1</v>
      </c>
      <c r="C112" s="86">
        <v>4</v>
      </c>
      <c r="D112" s="86" t="s">
        <v>445</v>
      </c>
      <c r="E112" s="87">
        <f t="shared" si="2"/>
        <v>320.8337</v>
      </c>
      <c r="F112" s="100">
        <v>117.96</v>
      </c>
      <c r="G112" s="87">
        <f>320.8337-117.96</f>
        <v>202.8737</v>
      </c>
      <c r="H112" s="87">
        <f t="shared" si="3"/>
        <v>320.8337</v>
      </c>
      <c r="I112" s="104">
        <v>0</v>
      </c>
      <c r="J112" s="104">
        <v>238.04</v>
      </c>
      <c r="K112" s="104">
        <v>0</v>
      </c>
      <c r="L112" s="104"/>
      <c r="M112" s="104">
        <v>82.7937</v>
      </c>
      <c r="N112" s="87">
        <v>0</v>
      </c>
      <c r="O112" s="87">
        <v>0</v>
      </c>
      <c r="P112" s="87">
        <v>0</v>
      </c>
      <c r="Q112" s="76"/>
      <c r="R112" s="105"/>
      <c r="S112" s="105"/>
      <c r="T112" s="105"/>
      <c r="U112" s="105"/>
      <c r="V112" s="105"/>
      <c r="W112" s="105"/>
      <c r="X112" s="105"/>
      <c r="Y112" s="105"/>
      <c r="Z112" s="105"/>
      <c r="AA112" s="105"/>
    </row>
    <row r="113" ht="22.5" customHeight="1" spans="1:27">
      <c r="A113" s="86">
        <v>212</v>
      </c>
      <c r="B113" s="86">
        <v>1</v>
      </c>
      <c r="C113" s="86">
        <v>99</v>
      </c>
      <c r="D113" s="86" t="s">
        <v>446</v>
      </c>
      <c r="E113" s="87">
        <f t="shared" si="2"/>
        <v>93.03</v>
      </c>
      <c r="F113" s="100">
        <v>93.03</v>
      </c>
      <c r="G113" s="87"/>
      <c r="H113" s="87">
        <f t="shared" si="3"/>
        <v>93.03</v>
      </c>
      <c r="I113" s="104">
        <v>11.68</v>
      </c>
      <c r="J113" s="104">
        <v>81.35</v>
      </c>
      <c r="K113" s="104">
        <v>0</v>
      </c>
      <c r="L113" s="104"/>
      <c r="M113" s="104">
        <v>0</v>
      </c>
      <c r="N113" s="87">
        <v>0</v>
      </c>
      <c r="O113" s="87">
        <v>0</v>
      </c>
      <c r="P113" s="87">
        <v>0</v>
      </c>
      <c r="Q113" s="76"/>
      <c r="R113" s="105"/>
      <c r="S113" s="105"/>
      <c r="T113" s="105"/>
      <c r="U113" s="105"/>
      <c r="V113" s="105"/>
      <c r="W113" s="105"/>
      <c r="X113" s="105"/>
      <c r="Y113" s="105"/>
      <c r="Z113" s="105"/>
      <c r="AA113" s="105"/>
    </row>
    <row r="114" ht="22.5" customHeight="1" spans="1:27">
      <c r="A114" s="86">
        <v>212</v>
      </c>
      <c r="B114" s="86">
        <v>2</v>
      </c>
      <c r="C114" s="86">
        <v>1</v>
      </c>
      <c r="D114" s="86" t="s">
        <v>447</v>
      </c>
      <c r="E114" s="87">
        <f t="shared" si="2"/>
        <v>34.1</v>
      </c>
      <c r="F114" s="100">
        <v>19</v>
      </c>
      <c r="G114" s="87">
        <v>15.1</v>
      </c>
      <c r="H114" s="87">
        <f t="shared" si="3"/>
        <v>34.1</v>
      </c>
      <c r="I114" s="87">
        <v>0</v>
      </c>
      <c r="J114" s="87">
        <v>27.7</v>
      </c>
      <c r="K114" s="87">
        <v>0</v>
      </c>
      <c r="L114" s="87"/>
      <c r="M114" s="87">
        <v>6.4</v>
      </c>
      <c r="N114" s="87">
        <v>0</v>
      </c>
      <c r="O114" s="87">
        <v>0</v>
      </c>
      <c r="P114" s="87">
        <v>0</v>
      </c>
      <c r="Q114" s="76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</row>
    <row r="115" ht="22.5" customHeight="1" spans="1:27">
      <c r="A115" s="86">
        <v>212</v>
      </c>
      <c r="B115" s="86">
        <v>3</v>
      </c>
      <c r="C115" s="86">
        <v>99</v>
      </c>
      <c r="D115" s="86" t="s">
        <v>448</v>
      </c>
      <c r="E115" s="87">
        <f t="shared" si="2"/>
        <v>3485.94</v>
      </c>
      <c r="F115" s="100">
        <v>300</v>
      </c>
      <c r="G115" s="87">
        <v>3185.94</v>
      </c>
      <c r="H115" s="87">
        <f t="shared" si="3"/>
        <v>3485.94</v>
      </c>
      <c r="I115" s="87">
        <v>0</v>
      </c>
      <c r="J115" s="104">
        <v>3179.94</v>
      </c>
      <c r="K115" s="104">
        <v>0</v>
      </c>
      <c r="L115" s="104"/>
      <c r="M115" s="104">
        <v>306</v>
      </c>
      <c r="N115" s="87">
        <v>0</v>
      </c>
      <c r="O115" s="87">
        <v>0</v>
      </c>
      <c r="P115" s="87">
        <v>0</v>
      </c>
      <c r="Q115" s="76"/>
      <c r="R115" s="105"/>
      <c r="S115" s="105"/>
      <c r="T115" s="105"/>
      <c r="U115" s="105"/>
      <c r="V115" s="105"/>
      <c r="W115" s="105"/>
      <c r="X115" s="105"/>
      <c r="Y115" s="105"/>
      <c r="Z115" s="105"/>
      <c r="AA115" s="105"/>
    </row>
    <row r="116" ht="22.5" customHeight="1" spans="1:27">
      <c r="A116" s="86">
        <v>212</v>
      </c>
      <c r="B116" s="86">
        <v>5</v>
      </c>
      <c r="C116" s="86">
        <v>1</v>
      </c>
      <c r="D116" s="86" t="s">
        <v>449</v>
      </c>
      <c r="E116" s="87">
        <f t="shared" si="2"/>
        <v>10685.78</v>
      </c>
      <c r="F116" s="100"/>
      <c r="G116" s="87">
        <f>11132-146.22-300</f>
        <v>10685.78</v>
      </c>
      <c r="H116" s="87">
        <f t="shared" si="3"/>
        <v>11132</v>
      </c>
      <c r="I116" s="87">
        <v>0</v>
      </c>
      <c r="J116" s="104">
        <v>11132</v>
      </c>
      <c r="K116" s="87">
        <v>0</v>
      </c>
      <c r="L116" s="87"/>
      <c r="M116" s="87">
        <v>0</v>
      </c>
      <c r="N116" s="87">
        <v>0</v>
      </c>
      <c r="O116" s="87">
        <v>0</v>
      </c>
      <c r="P116" s="87">
        <v>0</v>
      </c>
      <c r="Q116" s="76"/>
      <c r="R116" s="105"/>
      <c r="S116" s="105"/>
      <c r="T116" s="105"/>
      <c r="U116" s="105"/>
      <c r="V116" s="105"/>
      <c r="W116" s="105"/>
      <c r="X116" s="105"/>
      <c r="Y116" s="105"/>
      <c r="Z116" s="105"/>
      <c r="AA116" s="105"/>
    </row>
    <row r="117" ht="22.5" customHeight="1" spans="1:27">
      <c r="A117" s="86">
        <v>212</v>
      </c>
      <c r="B117" s="86">
        <v>99</v>
      </c>
      <c r="C117" s="86">
        <v>99</v>
      </c>
      <c r="D117" s="86" t="s">
        <v>450</v>
      </c>
      <c r="E117" s="87">
        <f t="shared" si="2"/>
        <v>4200</v>
      </c>
      <c r="F117" s="100"/>
      <c r="G117" s="87">
        <v>4200</v>
      </c>
      <c r="H117" s="87">
        <f t="shared" si="3"/>
        <v>4200</v>
      </c>
      <c r="I117" s="87">
        <v>0</v>
      </c>
      <c r="J117" s="87">
        <v>0</v>
      </c>
      <c r="K117" s="87">
        <v>0</v>
      </c>
      <c r="L117" s="87"/>
      <c r="M117" s="87">
        <v>0</v>
      </c>
      <c r="N117" s="87">
        <v>4200</v>
      </c>
      <c r="O117" s="87">
        <v>0</v>
      </c>
      <c r="P117" s="87">
        <v>0</v>
      </c>
      <c r="Q117" s="76"/>
      <c r="R117" s="105"/>
      <c r="S117" s="105"/>
      <c r="T117" s="105"/>
      <c r="U117" s="105"/>
      <c r="V117" s="105"/>
      <c r="W117" s="105"/>
      <c r="X117" s="105"/>
      <c r="Y117" s="105"/>
      <c r="Z117" s="105"/>
      <c r="AA117" s="105"/>
    </row>
    <row r="118" ht="22.5" customHeight="1" spans="1:27">
      <c r="A118" s="86">
        <v>213</v>
      </c>
      <c r="B118" s="86">
        <v>1</v>
      </c>
      <c r="C118" s="86">
        <v>4</v>
      </c>
      <c r="D118" s="86" t="s">
        <v>451</v>
      </c>
      <c r="E118" s="87">
        <f t="shared" si="2"/>
        <v>43.92</v>
      </c>
      <c r="F118" s="100">
        <v>43.92</v>
      </c>
      <c r="G118" s="87">
        <v>0</v>
      </c>
      <c r="H118" s="87">
        <f t="shared" si="3"/>
        <v>43.92</v>
      </c>
      <c r="I118" s="104">
        <v>36.39</v>
      </c>
      <c r="J118" s="104">
        <v>7.53</v>
      </c>
      <c r="K118" s="104">
        <v>0</v>
      </c>
      <c r="L118" s="104"/>
      <c r="M118" s="104">
        <v>0</v>
      </c>
      <c r="N118" s="87">
        <v>0</v>
      </c>
      <c r="O118" s="87">
        <v>0</v>
      </c>
      <c r="P118" s="87">
        <v>0</v>
      </c>
      <c r="Q118" s="76"/>
      <c r="R118" s="105"/>
      <c r="S118" s="105"/>
      <c r="T118" s="105"/>
      <c r="U118" s="105"/>
      <c r="V118" s="105"/>
      <c r="W118" s="105"/>
      <c r="X118" s="105"/>
      <c r="Y118" s="105"/>
      <c r="Z118" s="105"/>
      <c r="AA118" s="105"/>
    </row>
    <row r="119" ht="22.5" customHeight="1" spans="1:27">
      <c r="A119" s="86">
        <v>213</v>
      </c>
      <c r="B119" s="86">
        <v>1</v>
      </c>
      <c r="C119" s="86">
        <v>8</v>
      </c>
      <c r="D119" s="86" t="s">
        <v>452</v>
      </c>
      <c r="E119" s="87">
        <f t="shared" si="2"/>
        <v>12.28</v>
      </c>
      <c r="F119" s="100"/>
      <c r="G119" s="87">
        <v>12.28</v>
      </c>
      <c r="H119" s="87">
        <f t="shared" si="3"/>
        <v>12.28</v>
      </c>
      <c r="I119" s="104">
        <v>0</v>
      </c>
      <c r="J119" s="104">
        <v>12.28</v>
      </c>
      <c r="K119" s="104">
        <v>0</v>
      </c>
      <c r="L119" s="104"/>
      <c r="M119" s="104">
        <v>0</v>
      </c>
      <c r="N119" s="87">
        <v>0</v>
      </c>
      <c r="O119" s="87">
        <v>0</v>
      </c>
      <c r="P119" s="87">
        <v>0</v>
      </c>
      <c r="Q119" s="76"/>
      <c r="R119" s="105"/>
      <c r="S119" s="105"/>
      <c r="T119" s="105"/>
      <c r="U119" s="105"/>
      <c r="V119" s="105"/>
      <c r="W119" s="105"/>
      <c r="X119" s="105"/>
      <c r="Y119" s="105"/>
      <c r="Z119" s="105"/>
      <c r="AA119" s="105"/>
    </row>
    <row r="120" ht="22.5" customHeight="1" spans="1:27">
      <c r="A120" s="86">
        <v>213</v>
      </c>
      <c r="B120" s="86">
        <v>1</v>
      </c>
      <c r="C120" s="86">
        <v>10</v>
      </c>
      <c r="D120" s="86" t="s">
        <v>453</v>
      </c>
      <c r="E120" s="87">
        <f t="shared" si="2"/>
        <v>181.113</v>
      </c>
      <c r="F120" s="100"/>
      <c r="G120" s="87">
        <v>181.113</v>
      </c>
      <c r="H120" s="87">
        <f t="shared" si="3"/>
        <v>181.11</v>
      </c>
      <c r="I120" s="104">
        <v>0</v>
      </c>
      <c r="J120" s="104">
        <v>173.21</v>
      </c>
      <c r="K120" s="104">
        <v>5</v>
      </c>
      <c r="L120" s="104"/>
      <c r="M120" s="104">
        <v>2.9</v>
      </c>
      <c r="N120" s="87">
        <v>0</v>
      </c>
      <c r="O120" s="87">
        <v>0</v>
      </c>
      <c r="P120" s="87">
        <v>0</v>
      </c>
      <c r="Q120" s="76"/>
      <c r="R120" s="105"/>
      <c r="S120" s="105"/>
      <c r="T120" s="105"/>
      <c r="U120" s="105"/>
      <c r="V120" s="105"/>
      <c r="W120" s="105"/>
      <c r="X120" s="105"/>
      <c r="Y120" s="105"/>
      <c r="Z120" s="105"/>
      <c r="AA120" s="105"/>
    </row>
    <row r="121" ht="22.5" customHeight="1" spans="1:27">
      <c r="A121" s="86">
        <v>213</v>
      </c>
      <c r="B121" s="86">
        <v>3</v>
      </c>
      <c r="C121" s="86">
        <v>2</v>
      </c>
      <c r="D121" s="86" t="s">
        <v>454</v>
      </c>
      <c r="E121" s="87">
        <f t="shared" si="2"/>
        <v>98.5</v>
      </c>
      <c r="F121" s="100"/>
      <c r="G121" s="87">
        <v>98.5</v>
      </c>
      <c r="H121" s="87">
        <f t="shared" si="3"/>
        <v>98.5</v>
      </c>
      <c r="I121" s="104">
        <v>0</v>
      </c>
      <c r="J121" s="104">
        <v>95.5</v>
      </c>
      <c r="K121" s="104">
        <v>0</v>
      </c>
      <c r="L121" s="104"/>
      <c r="M121" s="104">
        <v>3</v>
      </c>
      <c r="N121" s="87">
        <v>0</v>
      </c>
      <c r="O121" s="87">
        <v>0</v>
      </c>
      <c r="P121" s="87">
        <v>0</v>
      </c>
      <c r="Q121" s="76"/>
      <c r="R121" s="105"/>
      <c r="S121" s="105"/>
      <c r="T121" s="105"/>
      <c r="U121" s="105"/>
      <c r="V121" s="105"/>
      <c r="W121" s="105"/>
      <c r="X121" s="105"/>
      <c r="Y121" s="105"/>
      <c r="Z121" s="105"/>
      <c r="AA121" s="105"/>
    </row>
    <row r="122" ht="22.5" customHeight="1" spans="1:27">
      <c r="A122" s="86">
        <v>213</v>
      </c>
      <c r="B122" s="86">
        <v>3</v>
      </c>
      <c r="C122" s="86">
        <v>10</v>
      </c>
      <c r="D122" s="86" t="s">
        <v>455</v>
      </c>
      <c r="E122" s="87">
        <f t="shared" si="2"/>
        <v>40</v>
      </c>
      <c r="F122" s="100"/>
      <c r="G122" s="87">
        <v>40</v>
      </c>
      <c r="H122" s="87">
        <f t="shared" si="3"/>
        <v>40</v>
      </c>
      <c r="I122" s="104">
        <v>0</v>
      </c>
      <c r="J122" s="104">
        <v>40</v>
      </c>
      <c r="K122" s="104">
        <v>0</v>
      </c>
      <c r="L122" s="104"/>
      <c r="M122" s="104">
        <v>0</v>
      </c>
      <c r="N122" s="87">
        <v>0</v>
      </c>
      <c r="O122" s="87">
        <v>0</v>
      </c>
      <c r="P122" s="87">
        <v>0</v>
      </c>
      <c r="Q122" s="76"/>
      <c r="R122" s="105"/>
      <c r="S122" s="105"/>
      <c r="T122" s="105"/>
      <c r="U122" s="105"/>
      <c r="V122" s="105"/>
      <c r="W122" s="105"/>
      <c r="X122" s="105"/>
      <c r="Y122" s="105"/>
      <c r="Z122" s="105"/>
      <c r="AA122" s="105"/>
    </row>
    <row r="123" ht="22.5" customHeight="1" spans="1:27">
      <c r="A123" s="86">
        <v>213</v>
      </c>
      <c r="B123" s="86">
        <v>3</v>
      </c>
      <c r="C123" s="86">
        <v>14</v>
      </c>
      <c r="D123" s="86" t="s">
        <v>456</v>
      </c>
      <c r="E123" s="87">
        <f t="shared" si="2"/>
        <v>30</v>
      </c>
      <c r="F123" s="100"/>
      <c r="G123" s="87">
        <v>30</v>
      </c>
      <c r="H123" s="87">
        <f t="shared" si="3"/>
        <v>30</v>
      </c>
      <c r="I123" s="104">
        <v>0</v>
      </c>
      <c r="J123" s="104">
        <v>3</v>
      </c>
      <c r="K123" s="104">
        <v>0</v>
      </c>
      <c r="L123" s="104"/>
      <c r="M123" s="104">
        <v>27</v>
      </c>
      <c r="N123" s="87">
        <v>0</v>
      </c>
      <c r="O123" s="87">
        <v>0</v>
      </c>
      <c r="P123" s="87">
        <v>0</v>
      </c>
      <c r="Q123" s="76"/>
      <c r="R123" s="105"/>
      <c r="S123" s="105"/>
      <c r="T123" s="105"/>
      <c r="U123" s="105"/>
      <c r="V123" s="105"/>
      <c r="W123" s="105"/>
      <c r="X123" s="105"/>
      <c r="Y123" s="105"/>
      <c r="Z123" s="105"/>
      <c r="AA123" s="105"/>
    </row>
    <row r="124" ht="22.5" customHeight="1" spans="1:27">
      <c r="A124" s="86">
        <v>213</v>
      </c>
      <c r="B124" s="86">
        <v>8</v>
      </c>
      <c r="C124" s="86">
        <v>3</v>
      </c>
      <c r="D124" s="86" t="s">
        <v>457</v>
      </c>
      <c r="E124" s="87">
        <f t="shared" si="2"/>
        <v>23.08</v>
      </c>
      <c r="F124" s="100"/>
      <c r="G124" s="87">
        <v>23.08</v>
      </c>
      <c r="H124" s="87">
        <f t="shared" si="3"/>
        <v>23.08</v>
      </c>
      <c r="I124" s="87">
        <v>0</v>
      </c>
      <c r="J124" s="87">
        <v>0</v>
      </c>
      <c r="K124" s="87">
        <v>23.08</v>
      </c>
      <c r="L124" s="87"/>
      <c r="M124" s="87">
        <v>0</v>
      </c>
      <c r="N124" s="87">
        <v>0</v>
      </c>
      <c r="O124" s="87">
        <v>0</v>
      </c>
      <c r="P124" s="87">
        <v>0</v>
      </c>
      <c r="Q124" s="76"/>
      <c r="R124" s="105"/>
      <c r="S124" s="105"/>
      <c r="T124" s="105"/>
      <c r="U124" s="105"/>
      <c r="V124" s="105"/>
      <c r="W124" s="105"/>
      <c r="X124" s="105"/>
      <c r="Y124" s="105"/>
      <c r="Z124" s="105"/>
      <c r="AA124" s="105"/>
    </row>
    <row r="125" ht="22.5" customHeight="1" spans="1:27">
      <c r="A125" s="86">
        <v>214</v>
      </c>
      <c r="B125" s="86">
        <v>1</v>
      </c>
      <c r="C125" s="86">
        <v>2</v>
      </c>
      <c r="D125" s="86" t="s">
        <v>458</v>
      </c>
      <c r="E125" s="87">
        <f t="shared" si="2"/>
        <v>6.2</v>
      </c>
      <c r="F125" s="100"/>
      <c r="G125" s="87">
        <v>6.2</v>
      </c>
      <c r="H125" s="87">
        <f t="shared" si="3"/>
        <v>6.2</v>
      </c>
      <c r="I125" s="87">
        <v>0</v>
      </c>
      <c r="J125" s="87">
        <v>0</v>
      </c>
      <c r="K125" s="87">
        <v>0</v>
      </c>
      <c r="L125" s="87"/>
      <c r="M125" s="87">
        <v>6.2</v>
      </c>
      <c r="N125" s="87">
        <v>0</v>
      </c>
      <c r="O125" s="87">
        <v>0</v>
      </c>
      <c r="P125" s="87">
        <v>0</v>
      </c>
      <c r="Q125" s="76"/>
      <c r="R125" s="105"/>
      <c r="S125" s="105"/>
      <c r="T125" s="105"/>
      <c r="U125" s="105"/>
      <c r="V125" s="105"/>
      <c r="W125" s="105"/>
      <c r="X125" s="105"/>
      <c r="Y125" s="105"/>
      <c r="Z125" s="105"/>
      <c r="AA125" s="105"/>
    </row>
    <row r="126" ht="22.5" customHeight="1" spans="1:27">
      <c r="A126" s="86">
        <v>214</v>
      </c>
      <c r="B126" s="86">
        <v>1</v>
      </c>
      <c r="C126" s="86">
        <v>9</v>
      </c>
      <c r="D126" s="86" t="s">
        <v>459</v>
      </c>
      <c r="E126" s="87">
        <f t="shared" si="2"/>
        <v>23.5719</v>
      </c>
      <c r="F126" s="100"/>
      <c r="G126" s="87">
        <v>23.5719</v>
      </c>
      <c r="H126" s="87">
        <f t="shared" si="3"/>
        <v>23.5719</v>
      </c>
      <c r="I126" s="87">
        <v>0</v>
      </c>
      <c r="J126" s="87">
        <v>0</v>
      </c>
      <c r="K126" s="87">
        <v>0</v>
      </c>
      <c r="L126" s="87"/>
      <c r="M126" s="87">
        <v>23.5719</v>
      </c>
      <c r="N126" s="87">
        <v>0</v>
      </c>
      <c r="O126" s="87">
        <v>0</v>
      </c>
      <c r="P126" s="87">
        <v>0</v>
      </c>
      <c r="Q126" s="76"/>
      <c r="R126" s="105"/>
      <c r="S126" s="105"/>
      <c r="T126" s="105"/>
      <c r="U126" s="105"/>
      <c r="V126" s="105"/>
      <c r="W126" s="105"/>
      <c r="X126" s="105"/>
      <c r="Y126" s="105"/>
      <c r="Z126" s="105"/>
      <c r="AA126" s="105"/>
    </row>
    <row r="127" ht="22.5" customHeight="1" spans="1:27">
      <c r="A127" s="86">
        <v>215</v>
      </c>
      <c r="B127" s="86">
        <v>6</v>
      </c>
      <c r="C127" s="86">
        <v>1</v>
      </c>
      <c r="D127" s="86" t="s">
        <v>460</v>
      </c>
      <c r="E127" s="87">
        <f t="shared" si="2"/>
        <v>39.8</v>
      </c>
      <c r="F127" s="100">
        <v>39.8</v>
      </c>
      <c r="G127" s="87">
        <v>0</v>
      </c>
      <c r="H127" s="87">
        <f t="shared" si="3"/>
        <v>39</v>
      </c>
      <c r="I127" s="104">
        <v>39</v>
      </c>
      <c r="J127" s="104"/>
      <c r="K127" s="104">
        <v>0</v>
      </c>
      <c r="L127" s="104"/>
      <c r="M127" s="104">
        <v>0</v>
      </c>
      <c r="N127" s="87">
        <v>0</v>
      </c>
      <c r="O127" s="87">
        <v>0</v>
      </c>
      <c r="P127" s="87">
        <v>0</v>
      </c>
      <c r="Q127" s="76"/>
      <c r="R127" s="105"/>
      <c r="S127" s="105"/>
      <c r="T127" s="105"/>
      <c r="U127" s="105"/>
      <c r="V127" s="105"/>
      <c r="W127" s="105"/>
      <c r="X127" s="105"/>
      <c r="Y127" s="105"/>
      <c r="Z127" s="105"/>
      <c r="AA127" s="105"/>
    </row>
    <row r="128" ht="22.5" customHeight="1" spans="1:27">
      <c r="A128" s="86">
        <v>215</v>
      </c>
      <c r="B128" s="86">
        <v>6</v>
      </c>
      <c r="C128" s="86">
        <v>2</v>
      </c>
      <c r="D128" s="86" t="s">
        <v>461</v>
      </c>
      <c r="E128" s="87">
        <f t="shared" si="2"/>
        <v>326</v>
      </c>
      <c r="F128" s="100">
        <v>200</v>
      </c>
      <c r="G128" s="87">
        <v>126</v>
      </c>
      <c r="H128" s="87">
        <f t="shared" si="3"/>
        <v>326</v>
      </c>
      <c r="I128" s="104">
        <v>0</v>
      </c>
      <c r="J128" s="104">
        <v>133</v>
      </c>
      <c r="K128" s="104">
        <v>0</v>
      </c>
      <c r="L128" s="104"/>
      <c r="M128" s="104">
        <v>193</v>
      </c>
      <c r="N128" s="87">
        <v>0</v>
      </c>
      <c r="O128" s="87">
        <v>0</v>
      </c>
      <c r="P128" s="87">
        <v>0</v>
      </c>
      <c r="Q128" s="76"/>
      <c r="R128" s="105"/>
      <c r="S128" s="105"/>
      <c r="T128" s="105"/>
      <c r="U128" s="105"/>
      <c r="V128" s="105"/>
      <c r="W128" s="105"/>
      <c r="X128" s="105"/>
      <c r="Y128" s="105"/>
      <c r="Z128" s="105"/>
      <c r="AA128" s="105"/>
    </row>
    <row r="129" ht="22.5" customHeight="1" spans="1:27">
      <c r="A129" s="86">
        <v>215</v>
      </c>
      <c r="B129" s="86">
        <v>6</v>
      </c>
      <c r="C129" s="86">
        <v>5</v>
      </c>
      <c r="D129" s="86" t="s">
        <v>462</v>
      </c>
      <c r="E129" s="87">
        <f t="shared" si="2"/>
        <v>250</v>
      </c>
      <c r="F129" s="100">
        <v>0</v>
      </c>
      <c r="G129" s="87">
        <v>250</v>
      </c>
      <c r="H129" s="87">
        <f t="shared" si="3"/>
        <v>250</v>
      </c>
      <c r="I129" s="104">
        <v>0</v>
      </c>
      <c r="J129" s="104">
        <v>120</v>
      </c>
      <c r="K129" s="104">
        <v>0</v>
      </c>
      <c r="L129" s="104"/>
      <c r="M129" s="104">
        <v>130</v>
      </c>
      <c r="N129" s="87">
        <v>0</v>
      </c>
      <c r="O129" s="87">
        <v>0</v>
      </c>
      <c r="P129" s="87">
        <v>0</v>
      </c>
      <c r="Q129" s="76"/>
      <c r="R129" s="105"/>
      <c r="S129" s="105"/>
      <c r="T129" s="105"/>
      <c r="U129" s="105"/>
      <c r="V129" s="105"/>
      <c r="W129" s="105"/>
      <c r="X129" s="105"/>
      <c r="Y129" s="105"/>
      <c r="Z129" s="105"/>
      <c r="AA129" s="105"/>
    </row>
    <row r="130" ht="22.5" customHeight="1" spans="1:27">
      <c r="A130" s="86">
        <v>215</v>
      </c>
      <c r="B130" s="86">
        <v>6</v>
      </c>
      <c r="C130" s="86">
        <v>6</v>
      </c>
      <c r="D130" s="86" t="s">
        <v>463</v>
      </c>
      <c r="E130" s="87">
        <f t="shared" si="2"/>
        <v>1</v>
      </c>
      <c r="F130" s="100"/>
      <c r="G130" s="87">
        <v>1</v>
      </c>
      <c r="H130" s="87">
        <f t="shared" si="3"/>
        <v>1</v>
      </c>
      <c r="I130" s="104">
        <v>0</v>
      </c>
      <c r="J130" s="104">
        <v>1</v>
      </c>
      <c r="K130" s="104">
        <v>0</v>
      </c>
      <c r="L130" s="104"/>
      <c r="M130" s="104">
        <v>0</v>
      </c>
      <c r="N130" s="87">
        <v>0</v>
      </c>
      <c r="O130" s="87">
        <v>0</v>
      </c>
      <c r="P130" s="87">
        <v>0</v>
      </c>
      <c r="Q130" s="76"/>
      <c r="R130" s="105"/>
      <c r="S130" s="105"/>
      <c r="T130" s="105"/>
      <c r="U130" s="105"/>
      <c r="V130" s="105"/>
      <c r="W130" s="105"/>
      <c r="X130" s="105"/>
      <c r="Y130" s="105"/>
      <c r="Z130" s="105"/>
      <c r="AA130" s="105"/>
    </row>
    <row r="131" ht="22.5" customHeight="1" spans="1:27">
      <c r="A131" s="86">
        <v>215</v>
      </c>
      <c r="B131" s="86">
        <v>6</v>
      </c>
      <c r="C131" s="86">
        <v>99</v>
      </c>
      <c r="D131" s="86" t="s">
        <v>464</v>
      </c>
      <c r="E131" s="87">
        <f t="shared" si="2"/>
        <v>121.18</v>
      </c>
      <c r="F131" s="100">
        <v>121.18</v>
      </c>
      <c r="G131" s="87">
        <v>0</v>
      </c>
      <c r="H131" s="87">
        <f t="shared" si="3"/>
        <v>121.1799</v>
      </c>
      <c r="I131" s="104">
        <v>101.3879</v>
      </c>
      <c r="J131" s="104">
        <v>19.792</v>
      </c>
      <c r="K131" s="104">
        <v>0</v>
      </c>
      <c r="L131" s="104"/>
      <c r="M131" s="104">
        <v>0</v>
      </c>
      <c r="N131" s="87">
        <v>0</v>
      </c>
      <c r="O131" s="87">
        <v>0</v>
      </c>
      <c r="P131" s="87">
        <v>0</v>
      </c>
      <c r="Q131" s="76"/>
      <c r="R131" s="105"/>
      <c r="S131" s="105"/>
      <c r="T131" s="105"/>
      <c r="U131" s="105"/>
      <c r="V131" s="105"/>
      <c r="W131" s="105"/>
      <c r="X131" s="105"/>
      <c r="Y131" s="105"/>
      <c r="Z131" s="105"/>
      <c r="AA131" s="105"/>
    </row>
    <row r="132" ht="22.5" customHeight="1" spans="1:27">
      <c r="A132" s="86">
        <v>216</v>
      </c>
      <c r="B132" s="86">
        <v>5</v>
      </c>
      <c r="C132" s="86">
        <v>4</v>
      </c>
      <c r="D132" s="86" t="s">
        <v>465</v>
      </c>
      <c r="E132" s="87">
        <f t="shared" si="2"/>
        <v>72.4</v>
      </c>
      <c r="F132" s="87">
        <v>0</v>
      </c>
      <c r="G132" s="87">
        <v>72.4</v>
      </c>
      <c r="H132" s="87">
        <f t="shared" si="3"/>
        <v>72.4</v>
      </c>
      <c r="I132" s="87">
        <v>0</v>
      </c>
      <c r="J132" s="87">
        <v>72.4</v>
      </c>
      <c r="K132" s="87">
        <v>0</v>
      </c>
      <c r="L132" s="87"/>
      <c r="M132" s="87">
        <v>0</v>
      </c>
      <c r="N132" s="87">
        <v>0</v>
      </c>
      <c r="O132" s="87">
        <v>0</v>
      </c>
      <c r="P132" s="87">
        <v>0</v>
      </c>
      <c r="Q132" s="76"/>
      <c r="R132" s="105"/>
      <c r="S132" s="105"/>
      <c r="T132" s="105"/>
      <c r="U132" s="105"/>
      <c r="V132" s="105"/>
      <c r="W132" s="105"/>
      <c r="X132" s="105"/>
      <c r="Y132" s="105"/>
      <c r="Z132" s="105"/>
      <c r="AA132" s="105"/>
    </row>
    <row r="133" ht="22.5" customHeight="1" spans="1:27">
      <c r="A133" s="86">
        <v>220</v>
      </c>
      <c r="B133" s="86">
        <v>1</v>
      </c>
      <c r="C133" s="86">
        <v>2</v>
      </c>
      <c r="D133" s="86" t="s">
        <v>466</v>
      </c>
      <c r="E133" s="87">
        <f t="shared" si="2"/>
        <v>59.97</v>
      </c>
      <c r="F133" s="87">
        <v>30.4</v>
      </c>
      <c r="G133" s="87">
        <v>29.57</v>
      </c>
      <c r="H133" s="87">
        <f t="shared" si="3"/>
        <v>59.97</v>
      </c>
      <c r="I133" s="104">
        <v>0</v>
      </c>
      <c r="J133" s="104">
        <v>51</v>
      </c>
      <c r="K133" s="104">
        <v>0</v>
      </c>
      <c r="L133" s="104"/>
      <c r="M133" s="104">
        <v>8.97</v>
      </c>
      <c r="N133" s="87">
        <v>0</v>
      </c>
      <c r="O133" s="87">
        <v>0</v>
      </c>
      <c r="P133" s="87">
        <v>0</v>
      </c>
      <c r="Q133" s="76"/>
      <c r="R133" s="105"/>
      <c r="S133" s="105"/>
      <c r="T133" s="105"/>
      <c r="U133" s="105"/>
      <c r="V133" s="105"/>
      <c r="W133" s="105"/>
      <c r="X133" s="105"/>
      <c r="Y133" s="105"/>
      <c r="Z133" s="105"/>
      <c r="AA133" s="105"/>
    </row>
    <row r="134" ht="22.5" customHeight="1" spans="1:27">
      <c r="A134" s="86">
        <v>220</v>
      </c>
      <c r="B134" s="86">
        <v>1</v>
      </c>
      <c r="C134" s="86">
        <v>4</v>
      </c>
      <c r="D134" s="86" t="s">
        <v>467</v>
      </c>
      <c r="E134" s="87">
        <f t="shared" si="2"/>
        <v>87</v>
      </c>
      <c r="F134" s="87">
        <v>0</v>
      </c>
      <c r="G134" s="87">
        <v>87</v>
      </c>
      <c r="H134" s="87">
        <f t="shared" si="3"/>
        <v>87</v>
      </c>
      <c r="I134" s="104">
        <v>0</v>
      </c>
      <c r="J134" s="104">
        <v>87</v>
      </c>
      <c r="K134" s="104">
        <v>0</v>
      </c>
      <c r="L134" s="104"/>
      <c r="M134" s="104">
        <v>0</v>
      </c>
      <c r="N134" s="87">
        <v>0</v>
      </c>
      <c r="O134" s="87">
        <v>0</v>
      </c>
      <c r="P134" s="87">
        <v>0</v>
      </c>
      <c r="Q134" s="76"/>
      <c r="R134" s="105"/>
      <c r="S134" s="105"/>
      <c r="T134" s="105"/>
      <c r="U134" s="105"/>
      <c r="V134" s="105"/>
      <c r="W134" s="105"/>
      <c r="X134" s="105"/>
      <c r="Y134" s="105"/>
      <c r="Z134" s="105"/>
      <c r="AA134" s="105"/>
    </row>
    <row r="135" ht="22.5" customHeight="1" spans="1:27">
      <c r="A135" s="86">
        <v>220</v>
      </c>
      <c r="B135" s="86">
        <v>1</v>
      </c>
      <c r="C135" s="86">
        <v>5</v>
      </c>
      <c r="D135" s="86" t="s">
        <v>468</v>
      </c>
      <c r="E135" s="87">
        <f t="shared" ref="E135:E142" si="4">F135+G135</f>
        <v>249</v>
      </c>
      <c r="F135" s="87">
        <v>0</v>
      </c>
      <c r="G135" s="87">
        <v>249</v>
      </c>
      <c r="H135" s="87">
        <f t="shared" ref="H135:H142" si="5">SUM(I135:P135)</f>
        <v>249</v>
      </c>
      <c r="I135" s="104">
        <v>0</v>
      </c>
      <c r="J135" s="104">
        <v>249</v>
      </c>
      <c r="K135" s="104">
        <v>0</v>
      </c>
      <c r="L135" s="104"/>
      <c r="M135" s="104">
        <v>0</v>
      </c>
      <c r="N135" s="87">
        <v>0</v>
      </c>
      <c r="O135" s="87">
        <v>0</v>
      </c>
      <c r="P135" s="87">
        <v>0</v>
      </c>
      <c r="Q135" s="76"/>
      <c r="R135" s="105"/>
      <c r="S135" s="105"/>
      <c r="T135" s="105"/>
      <c r="U135" s="105"/>
      <c r="V135" s="105"/>
      <c r="W135" s="105"/>
      <c r="X135" s="105"/>
      <c r="Y135" s="105"/>
      <c r="Z135" s="105"/>
      <c r="AA135" s="105"/>
    </row>
    <row r="136" ht="22.5" customHeight="1" spans="1:27">
      <c r="A136" s="86">
        <v>220</v>
      </c>
      <c r="B136" s="86">
        <v>1</v>
      </c>
      <c r="C136" s="86">
        <v>6</v>
      </c>
      <c r="D136" s="86" t="s">
        <v>469</v>
      </c>
      <c r="E136" s="87">
        <f t="shared" si="4"/>
        <v>97.5</v>
      </c>
      <c r="F136" s="87">
        <v>0</v>
      </c>
      <c r="G136" s="87">
        <v>97.5</v>
      </c>
      <c r="H136" s="87">
        <f t="shared" si="5"/>
        <v>100.1</v>
      </c>
      <c r="I136" s="104">
        <v>0</v>
      </c>
      <c r="J136" s="104">
        <v>97.5</v>
      </c>
      <c r="K136" s="104">
        <v>0</v>
      </c>
      <c r="L136" s="104"/>
      <c r="M136" s="106">
        <v>2.6</v>
      </c>
      <c r="N136" s="87">
        <v>0</v>
      </c>
      <c r="O136" s="87">
        <v>0</v>
      </c>
      <c r="P136" s="87">
        <v>0</v>
      </c>
      <c r="Q136" s="76"/>
      <c r="R136" s="105"/>
      <c r="S136" s="105"/>
      <c r="T136" s="105"/>
      <c r="U136" s="105"/>
      <c r="V136" s="105"/>
      <c r="W136" s="105"/>
      <c r="X136" s="105"/>
      <c r="Y136" s="105"/>
      <c r="Z136" s="105"/>
      <c r="AA136" s="105"/>
    </row>
    <row r="137" ht="22.5" customHeight="1" spans="1:27">
      <c r="A137" s="86">
        <v>220</v>
      </c>
      <c r="B137" s="86">
        <v>2</v>
      </c>
      <c r="C137" s="86">
        <v>2</v>
      </c>
      <c r="D137" s="86" t="s">
        <v>470</v>
      </c>
      <c r="E137" s="87">
        <f t="shared" si="4"/>
        <v>232.87</v>
      </c>
      <c r="F137" s="87">
        <f>201.52-191.52+100</f>
        <v>110</v>
      </c>
      <c r="G137" s="87">
        <f>31.35+191.52-100</f>
        <v>122.87</v>
      </c>
      <c r="H137" s="87">
        <f t="shared" si="5"/>
        <v>232.87</v>
      </c>
      <c r="I137" s="104">
        <v>0</v>
      </c>
      <c r="J137" s="104">
        <v>201.52</v>
      </c>
      <c r="K137" s="104">
        <v>0</v>
      </c>
      <c r="L137" s="104"/>
      <c r="M137" s="104">
        <v>31.35</v>
      </c>
      <c r="N137" s="87">
        <v>0</v>
      </c>
      <c r="O137" s="87">
        <v>0</v>
      </c>
      <c r="P137" s="87">
        <v>0</v>
      </c>
      <c r="Q137" s="76"/>
      <c r="R137" s="105"/>
      <c r="S137" s="105"/>
      <c r="T137" s="105"/>
      <c r="U137" s="105"/>
      <c r="V137" s="105"/>
      <c r="W137" s="105"/>
      <c r="X137" s="105"/>
      <c r="Y137" s="105"/>
      <c r="Z137" s="105"/>
      <c r="AA137" s="105"/>
    </row>
    <row r="138" ht="22.5" customHeight="1" spans="1:27">
      <c r="A138" s="86">
        <v>220</v>
      </c>
      <c r="B138" s="86">
        <v>2</v>
      </c>
      <c r="C138" s="86">
        <v>5</v>
      </c>
      <c r="D138" s="86" t="s">
        <v>471</v>
      </c>
      <c r="E138" s="87">
        <f t="shared" si="4"/>
        <v>2.7</v>
      </c>
      <c r="F138" s="87">
        <f>2.7-2.7</f>
        <v>0</v>
      </c>
      <c r="G138" s="87">
        <v>2.7</v>
      </c>
      <c r="H138" s="87">
        <f t="shared" si="5"/>
        <v>5.7</v>
      </c>
      <c r="I138" s="104">
        <v>0</v>
      </c>
      <c r="J138" s="104">
        <v>5.7</v>
      </c>
      <c r="K138" s="104">
        <v>0</v>
      </c>
      <c r="L138" s="104"/>
      <c r="M138" s="104">
        <v>0</v>
      </c>
      <c r="N138" s="87">
        <v>0</v>
      </c>
      <c r="O138" s="87">
        <v>0</v>
      </c>
      <c r="P138" s="87">
        <v>0</v>
      </c>
      <c r="Q138" s="76"/>
      <c r="R138" s="105"/>
      <c r="S138" s="105"/>
      <c r="T138" s="105"/>
      <c r="U138" s="105"/>
      <c r="V138" s="105"/>
      <c r="W138" s="105"/>
      <c r="X138" s="105"/>
      <c r="Y138" s="105"/>
      <c r="Z138" s="105"/>
      <c r="AA138" s="105"/>
    </row>
    <row r="139" ht="22.5" customHeight="1" spans="1:27">
      <c r="A139" s="86">
        <v>220</v>
      </c>
      <c r="B139" s="86">
        <v>2</v>
      </c>
      <c r="C139" s="86">
        <v>50</v>
      </c>
      <c r="D139" s="86" t="s">
        <v>472</v>
      </c>
      <c r="E139" s="87">
        <f t="shared" si="4"/>
        <v>907.6766</v>
      </c>
      <c r="F139" s="87">
        <v>907.6766</v>
      </c>
      <c r="G139" s="87">
        <v>0</v>
      </c>
      <c r="H139" s="87">
        <f t="shared" si="5"/>
        <v>607.6766</v>
      </c>
      <c r="I139" s="104">
        <v>448.3176</v>
      </c>
      <c r="J139" s="104">
        <v>159.359</v>
      </c>
      <c r="K139" s="104">
        <v>0</v>
      </c>
      <c r="L139" s="104"/>
      <c r="M139" s="104">
        <v>0</v>
      </c>
      <c r="N139" s="87">
        <v>0</v>
      </c>
      <c r="O139" s="87">
        <v>0</v>
      </c>
      <c r="P139" s="87">
        <v>0</v>
      </c>
      <c r="Q139" s="76"/>
      <c r="R139" s="105"/>
      <c r="S139" s="105"/>
      <c r="T139" s="105"/>
      <c r="U139" s="105"/>
      <c r="V139" s="105"/>
      <c r="W139" s="105"/>
      <c r="X139" s="105"/>
      <c r="Y139" s="105"/>
      <c r="Z139" s="105"/>
      <c r="AA139" s="105"/>
    </row>
    <row r="140" ht="22.5" customHeight="1" spans="1:27">
      <c r="A140" s="86">
        <v>221</v>
      </c>
      <c r="B140" s="86">
        <v>1</v>
      </c>
      <c r="C140" s="86">
        <v>3</v>
      </c>
      <c r="D140" s="86" t="s">
        <v>473</v>
      </c>
      <c r="E140" s="87">
        <f t="shared" si="4"/>
        <v>1</v>
      </c>
      <c r="F140" s="87">
        <v>0</v>
      </c>
      <c r="G140" s="87">
        <v>1</v>
      </c>
      <c r="H140" s="87">
        <f t="shared" si="5"/>
        <v>1</v>
      </c>
      <c r="I140" s="87">
        <v>0</v>
      </c>
      <c r="J140" s="87">
        <v>0</v>
      </c>
      <c r="K140" s="87">
        <v>0</v>
      </c>
      <c r="L140" s="87"/>
      <c r="M140" s="87">
        <v>1</v>
      </c>
      <c r="N140" s="87">
        <v>0</v>
      </c>
      <c r="O140" s="87">
        <v>0</v>
      </c>
      <c r="P140" s="87">
        <v>0</v>
      </c>
      <c r="Q140" s="76"/>
      <c r="R140" s="105"/>
      <c r="S140" s="105"/>
      <c r="T140" s="105"/>
      <c r="U140" s="105"/>
      <c r="V140" s="105"/>
      <c r="W140" s="105"/>
      <c r="X140" s="105"/>
      <c r="Y140" s="105"/>
      <c r="Z140" s="105"/>
      <c r="AA140" s="105"/>
    </row>
    <row r="141" ht="22.5" customHeight="1" spans="1:27">
      <c r="A141" s="86">
        <v>221</v>
      </c>
      <c r="B141" s="86">
        <v>2</v>
      </c>
      <c r="C141" s="86">
        <v>1</v>
      </c>
      <c r="D141" s="86" t="s">
        <v>474</v>
      </c>
      <c r="E141" s="87">
        <f t="shared" si="4"/>
        <v>310.562784</v>
      </c>
      <c r="F141" s="87">
        <v>310.562784</v>
      </c>
      <c r="G141" s="87">
        <v>0</v>
      </c>
      <c r="H141" s="87">
        <f t="shared" si="5"/>
        <v>352.1</v>
      </c>
      <c r="I141" s="87">
        <v>352.1</v>
      </c>
      <c r="J141" s="87">
        <v>0</v>
      </c>
      <c r="K141" s="87">
        <v>0</v>
      </c>
      <c r="L141" s="87"/>
      <c r="M141" s="87">
        <v>0</v>
      </c>
      <c r="N141" s="87">
        <v>0</v>
      </c>
      <c r="O141" s="87">
        <v>0</v>
      </c>
      <c r="P141" s="87">
        <v>0</v>
      </c>
      <c r="Q141" s="76"/>
      <c r="R141" s="105"/>
      <c r="S141" s="105"/>
      <c r="T141" s="105"/>
      <c r="U141" s="105"/>
      <c r="V141" s="105"/>
      <c r="W141" s="105"/>
      <c r="X141" s="105"/>
      <c r="Y141" s="105"/>
      <c r="Z141" s="105"/>
      <c r="AA141" s="105"/>
    </row>
    <row r="142" ht="22.5" customHeight="1" spans="1:27">
      <c r="A142" s="86">
        <v>229</v>
      </c>
      <c r="B142" s="86">
        <v>99</v>
      </c>
      <c r="C142" s="86">
        <v>1</v>
      </c>
      <c r="D142" s="86" t="s">
        <v>65</v>
      </c>
      <c r="E142" s="87">
        <f t="shared" si="4"/>
        <v>1008.0204</v>
      </c>
      <c r="F142" s="87">
        <v>0</v>
      </c>
      <c r="G142" s="87">
        <v>1008.0204</v>
      </c>
      <c r="H142" s="87">
        <f t="shared" si="5"/>
        <v>815.48</v>
      </c>
      <c r="I142" s="87">
        <v>0</v>
      </c>
      <c r="J142" s="87">
        <v>815.48</v>
      </c>
      <c r="K142" s="87">
        <v>0</v>
      </c>
      <c r="L142" s="87"/>
      <c r="M142" s="87">
        <v>0</v>
      </c>
      <c r="N142" s="87">
        <v>0</v>
      </c>
      <c r="O142" s="87">
        <v>0</v>
      </c>
      <c r="P142" s="87">
        <v>0</v>
      </c>
      <c r="Q142" s="76"/>
      <c r="R142" s="105"/>
      <c r="S142" s="105"/>
      <c r="T142" s="105"/>
      <c r="U142" s="105"/>
      <c r="V142" s="105"/>
      <c r="W142" s="105"/>
      <c r="X142" s="105"/>
      <c r="Y142" s="105"/>
      <c r="Z142" s="105"/>
      <c r="AA142" s="105"/>
    </row>
  </sheetData>
  <sheetProtection formatCells="0" formatColumns="0" formatRows="0"/>
  <mergeCells count="5">
    <mergeCell ref="A1:P1"/>
    <mergeCell ref="A4:C4"/>
    <mergeCell ref="E4:G4"/>
    <mergeCell ref="H4:P4"/>
    <mergeCell ref="D4:D5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34"/>
  <sheetViews>
    <sheetView showGridLines="0" showZeros="0" workbookViewId="0">
      <pane xSplit="8" ySplit="11" topLeftCell="AS133" activePane="bottomRight" state="frozen"/>
      <selection/>
      <selection pane="topRight"/>
      <selection pane="bottomLeft"/>
      <selection pane="bottomRight" activeCell="D59" sqref="D59"/>
    </sheetView>
  </sheetViews>
  <sheetFormatPr defaultColWidth="9" defaultRowHeight="14.25"/>
  <cols>
    <col min="1" max="3" width="9" style="64"/>
    <col min="4" max="4" width="39" style="64" customWidth="1"/>
    <col min="5" max="34" width="14" style="64" customWidth="1"/>
    <col min="35" max="35" width="13.5" style="64" customWidth="1"/>
    <col min="36" max="40" width="9.125" style="64" customWidth="1"/>
    <col min="41" max="42" width="12.125" style="64" customWidth="1"/>
    <col min="43" max="44" width="9.125" style="64" customWidth="1"/>
    <col min="45" max="45" width="11.875" style="64" customWidth="1"/>
    <col min="46" max="46" width="9.125" style="64" customWidth="1"/>
    <col min="47" max="61" width="14" style="64" customWidth="1"/>
    <col min="62" max="16384" width="9" style="64"/>
  </cols>
  <sheetData>
    <row r="1" ht="22.5" customHeight="1" spans="1:61">
      <c r="A1" s="77" t="s">
        <v>505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</row>
    <row r="2" customHeight="1" spans="5:61">
      <c r="E2" s="91"/>
      <c r="BI2" s="78" t="s">
        <v>506</v>
      </c>
    </row>
    <row r="3" customHeight="1" spans="1:61">
      <c r="A3" s="92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78" t="s">
        <v>4</v>
      </c>
    </row>
    <row r="4" s="89" customFormat="1" ht="69" customHeight="1" spans="1:61">
      <c r="A4" s="93" t="s">
        <v>496</v>
      </c>
      <c r="B4" s="94"/>
      <c r="C4" s="95"/>
      <c r="D4" s="82" t="s">
        <v>341</v>
      </c>
      <c r="E4" s="82" t="s">
        <v>507</v>
      </c>
      <c r="F4" s="79" t="s">
        <v>508</v>
      </c>
      <c r="G4" s="80"/>
      <c r="H4" s="80"/>
      <c r="I4" s="81"/>
      <c r="J4" s="84">
        <v>-505</v>
      </c>
      <c r="K4" s="79" t="s">
        <v>509</v>
      </c>
      <c r="L4" s="80"/>
      <c r="M4" s="80"/>
      <c r="N4" s="80"/>
      <c r="O4" s="81"/>
      <c r="P4" s="84" t="s">
        <v>510</v>
      </c>
      <c r="Q4" s="79" t="s">
        <v>511</v>
      </c>
      <c r="R4" s="80"/>
      <c r="S4" s="81"/>
      <c r="T4" s="84" t="s">
        <v>512</v>
      </c>
      <c r="U4" s="79" t="s">
        <v>513</v>
      </c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1"/>
      <c r="AI4" s="84" t="s">
        <v>514</v>
      </c>
      <c r="AJ4" s="84" t="s">
        <v>515</v>
      </c>
      <c r="AK4" s="79" t="s">
        <v>516</v>
      </c>
      <c r="AL4" s="80"/>
      <c r="AM4" s="81"/>
      <c r="AN4" s="79" t="s">
        <v>517</v>
      </c>
      <c r="AO4" s="80"/>
      <c r="AP4" s="81"/>
      <c r="AQ4" s="84" t="s">
        <v>518</v>
      </c>
      <c r="AR4" s="84" t="s">
        <v>519</v>
      </c>
      <c r="AS4" s="84" t="s">
        <v>520</v>
      </c>
      <c r="AT4" s="84" t="s">
        <v>521</v>
      </c>
      <c r="AU4" s="84" t="s">
        <v>522</v>
      </c>
      <c r="AV4" s="84" t="s">
        <v>523</v>
      </c>
      <c r="AW4" s="79" t="s">
        <v>524</v>
      </c>
      <c r="AX4" s="80"/>
      <c r="AY4" s="81"/>
      <c r="AZ4" s="79" t="s">
        <v>525</v>
      </c>
      <c r="BA4" s="80"/>
      <c r="BB4" s="80"/>
      <c r="BC4" s="80"/>
      <c r="BD4" s="81"/>
      <c r="BE4" s="84" t="s">
        <v>526</v>
      </c>
      <c r="BF4" s="84" t="s">
        <v>527</v>
      </c>
      <c r="BG4" s="84" t="s">
        <v>528</v>
      </c>
      <c r="BH4" s="84" t="s">
        <v>529</v>
      </c>
      <c r="BI4" s="84" t="s">
        <v>530</v>
      </c>
    </row>
    <row r="5" s="89" customFormat="1" ht="42.75" customHeight="1" spans="1:61">
      <c r="A5" s="96"/>
      <c r="B5" s="97"/>
      <c r="C5" s="98"/>
      <c r="D5" s="99"/>
      <c r="E5" s="85"/>
      <c r="F5" s="79" t="s">
        <v>531</v>
      </c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1"/>
      <c r="T5" s="79" t="s">
        <v>532</v>
      </c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1"/>
      <c r="AV5" s="79" t="s">
        <v>533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1"/>
      <c r="BH5" s="84" t="s">
        <v>534</v>
      </c>
      <c r="BI5" s="84"/>
    </row>
    <row r="6" s="89" customFormat="1" ht="33" customHeight="1" spans="1:61">
      <c r="A6" s="82" t="s">
        <v>83</v>
      </c>
      <c r="B6" s="82" t="s">
        <v>84</v>
      </c>
      <c r="C6" s="82" t="s">
        <v>85</v>
      </c>
      <c r="D6" s="99"/>
      <c r="E6" s="82" t="s">
        <v>535</v>
      </c>
      <c r="F6" s="82" t="s">
        <v>536</v>
      </c>
      <c r="G6" s="84" t="s">
        <v>537</v>
      </c>
      <c r="H6" s="84" t="s">
        <v>538</v>
      </c>
      <c r="I6" s="84" t="s">
        <v>539</v>
      </c>
      <c r="J6" s="84" t="s">
        <v>540</v>
      </c>
      <c r="K6" s="84" t="s">
        <v>541</v>
      </c>
      <c r="L6" s="84" t="s">
        <v>542</v>
      </c>
      <c r="M6" s="84" t="s">
        <v>543</v>
      </c>
      <c r="N6" s="84" t="s">
        <v>544</v>
      </c>
      <c r="O6" s="84" t="s">
        <v>545</v>
      </c>
      <c r="P6" s="84" t="s">
        <v>474</v>
      </c>
      <c r="Q6" s="84" t="s">
        <v>546</v>
      </c>
      <c r="R6" s="84" t="s">
        <v>547</v>
      </c>
      <c r="S6" s="84" t="s">
        <v>548</v>
      </c>
      <c r="T6" s="82" t="s">
        <v>536</v>
      </c>
      <c r="U6" s="84" t="s">
        <v>549</v>
      </c>
      <c r="V6" s="84" t="s">
        <v>550</v>
      </c>
      <c r="W6" s="84" t="s">
        <v>551</v>
      </c>
      <c r="X6" s="84" t="s">
        <v>552</v>
      </c>
      <c r="Y6" s="84" t="s">
        <v>553</v>
      </c>
      <c r="Z6" s="84" t="s">
        <v>554</v>
      </c>
      <c r="AA6" s="84" t="s">
        <v>555</v>
      </c>
      <c r="AB6" s="84" t="s">
        <v>556</v>
      </c>
      <c r="AC6" s="84" t="s">
        <v>557</v>
      </c>
      <c r="AD6" s="84" t="s">
        <v>558</v>
      </c>
      <c r="AE6" s="84" t="s">
        <v>559</v>
      </c>
      <c r="AF6" s="84" t="s">
        <v>560</v>
      </c>
      <c r="AG6" s="84" t="s">
        <v>561</v>
      </c>
      <c r="AH6" s="84" t="s">
        <v>562</v>
      </c>
      <c r="AI6" s="84" t="s">
        <v>563</v>
      </c>
      <c r="AJ6" s="84" t="s">
        <v>564</v>
      </c>
      <c r="AK6" s="84" t="s">
        <v>565</v>
      </c>
      <c r="AL6" s="84" t="s">
        <v>566</v>
      </c>
      <c r="AM6" s="84" t="s">
        <v>567</v>
      </c>
      <c r="AN6" s="84" t="s">
        <v>568</v>
      </c>
      <c r="AO6" s="84" t="s">
        <v>569</v>
      </c>
      <c r="AP6" s="84" t="s">
        <v>570</v>
      </c>
      <c r="AQ6" s="84" t="s">
        <v>571</v>
      </c>
      <c r="AR6" s="84" t="s">
        <v>572</v>
      </c>
      <c r="AS6" s="84" t="s">
        <v>573</v>
      </c>
      <c r="AT6" s="84" t="s">
        <v>574</v>
      </c>
      <c r="AU6" s="84" t="s">
        <v>575</v>
      </c>
      <c r="AV6" s="82" t="s">
        <v>536</v>
      </c>
      <c r="AW6" s="84" t="s">
        <v>576</v>
      </c>
      <c r="AX6" s="84" t="s">
        <v>577</v>
      </c>
      <c r="AY6" s="84" t="s">
        <v>578</v>
      </c>
      <c r="AZ6" s="84" t="s">
        <v>579</v>
      </c>
      <c r="BA6" s="84" t="s">
        <v>580</v>
      </c>
      <c r="BB6" s="84" t="s">
        <v>581</v>
      </c>
      <c r="BC6" s="84" t="s">
        <v>582</v>
      </c>
      <c r="BD6" s="84" t="s">
        <v>583</v>
      </c>
      <c r="BE6" s="84" t="s">
        <v>584</v>
      </c>
      <c r="BF6" s="84" t="s">
        <v>585</v>
      </c>
      <c r="BG6" s="84" t="s">
        <v>586</v>
      </c>
      <c r="BH6" s="84" t="s">
        <v>536</v>
      </c>
      <c r="BI6" s="84" t="s">
        <v>587</v>
      </c>
    </row>
    <row r="7" s="89" customFormat="1" customHeight="1" spans="1:61">
      <c r="A7" s="85"/>
      <c r="B7" s="85"/>
      <c r="C7" s="85"/>
      <c r="D7" s="85"/>
      <c r="E7" s="85"/>
      <c r="F7" s="85"/>
      <c r="G7" s="84">
        <v>30101</v>
      </c>
      <c r="H7" s="84">
        <v>30102</v>
      </c>
      <c r="I7" s="84">
        <v>30103</v>
      </c>
      <c r="J7" s="84">
        <v>30107</v>
      </c>
      <c r="K7" s="84">
        <v>30108</v>
      </c>
      <c r="L7" s="84">
        <v>30109</v>
      </c>
      <c r="M7" s="84">
        <v>30110</v>
      </c>
      <c r="N7" s="84">
        <v>30111</v>
      </c>
      <c r="O7" s="84">
        <v>30112</v>
      </c>
      <c r="P7" s="84">
        <v>30113</v>
      </c>
      <c r="Q7" s="84">
        <v>30106</v>
      </c>
      <c r="R7" s="84">
        <v>30114</v>
      </c>
      <c r="S7" s="84">
        <v>30199</v>
      </c>
      <c r="T7" s="85"/>
      <c r="U7" s="84">
        <v>30201</v>
      </c>
      <c r="V7" s="84">
        <v>30202</v>
      </c>
      <c r="W7" s="84">
        <v>30204</v>
      </c>
      <c r="X7" s="84">
        <v>30205</v>
      </c>
      <c r="Y7" s="84">
        <v>30206</v>
      </c>
      <c r="Z7" s="84">
        <v>30207</v>
      </c>
      <c r="AA7" s="84">
        <v>30208</v>
      </c>
      <c r="AB7" s="84">
        <v>30209</v>
      </c>
      <c r="AC7" s="84">
        <v>30211</v>
      </c>
      <c r="AD7" s="84">
        <v>30214</v>
      </c>
      <c r="AE7" s="84">
        <v>30228</v>
      </c>
      <c r="AF7" s="84">
        <v>30229</v>
      </c>
      <c r="AG7" s="84">
        <v>30239</v>
      </c>
      <c r="AH7" s="84">
        <v>30240</v>
      </c>
      <c r="AI7" s="84">
        <v>30215</v>
      </c>
      <c r="AJ7" s="84">
        <v>30216</v>
      </c>
      <c r="AK7" s="84">
        <v>30218</v>
      </c>
      <c r="AL7" s="84">
        <v>30224</v>
      </c>
      <c r="AM7" s="84">
        <v>30225</v>
      </c>
      <c r="AN7" s="84">
        <v>30203</v>
      </c>
      <c r="AO7" s="84">
        <v>30226</v>
      </c>
      <c r="AP7" s="84">
        <v>30227</v>
      </c>
      <c r="AQ7" s="84">
        <v>30217</v>
      </c>
      <c r="AR7" s="84">
        <v>30212</v>
      </c>
      <c r="AS7" s="84">
        <v>30231</v>
      </c>
      <c r="AT7" s="84">
        <v>30213</v>
      </c>
      <c r="AU7" s="84">
        <v>30299</v>
      </c>
      <c r="AV7" s="85"/>
      <c r="AW7" s="84">
        <v>30301</v>
      </c>
      <c r="AX7" s="84">
        <v>30302</v>
      </c>
      <c r="AY7" s="84">
        <v>30303</v>
      </c>
      <c r="AZ7" s="84">
        <v>30304</v>
      </c>
      <c r="BA7" s="84">
        <v>30305</v>
      </c>
      <c r="BB7" s="84">
        <v>30306</v>
      </c>
      <c r="BC7" s="84">
        <v>30307</v>
      </c>
      <c r="BD7" s="84">
        <v>30309</v>
      </c>
      <c r="BE7" s="84">
        <v>30308</v>
      </c>
      <c r="BF7" s="84">
        <v>30310</v>
      </c>
      <c r="BG7" s="84">
        <v>30399</v>
      </c>
      <c r="BH7" s="84"/>
      <c r="BI7" s="84">
        <v>31002</v>
      </c>
    </row>
    <row r="8" s="90" customFormat="1" ht="19.5" customHeight="1" spans="1:61">
      <c r="A8" s="86"/>
      <c r="B8" s="86"/>
      <c r="C8" s="86"/>
      <c r="D8" s="86" t="s">
        <v>86</v>
      </c>
      <c r="E8" s="100">
        <f>F8+T8+AV8</f>
        <v>7378.944627</v>
      </c>
      <c r="F8" s="100">
        <v>5285.860627</v>
      </c>
      <c r="G8" s="100">
        <v>2199.994</v>
      </c>
      <c r="H8" s="100">
        <v>431.946</v>
      </c>
      <c r="I8" s="100">
        <v>81.8416</v>
      </c>
      <c r="J8" s="100">
        <v>636.6544</v>
      </c>
      <c r="K8" s="100">
        <v>507.442732</v>
      </c>
      <c r="L8" s="100">
        <v>0</v>
      </c>
      <c r="M8" s="100">
        <v>167.188612</v>
      </c>
      <c r="N8" s="100">
        <v>0</v>
      </c>
      <c r="O8" s="100">
        <v>17.220499</v>
      </c>
      <c r="P8" s="100">
        <v>310.562784</v>
      </c>
      <c r="Q8" s="100">
        <v>0</v>
      </c>
      <c r="R8" s="100">
        <v>0</v>
      </c>
      <c r="S8" s="100">
        <v>933.01</v>
      </c>
      <c r="T8" s="100">
        <v>2088.69</v>
      </c>
      <c r="U8" s="100">
        <v>253.137999</v>
      </c>
      <c r="V8" s="100">
        <v>78.63</v>
      </c>
      <c r="W8" s="100">
        <v>1.650001</v>
      </c>
      <c r="X8" s="100">
        <v>101.6</v>
      </c>
      <c r="Y8" s="100">
        <v>365</v>
      </c>
      <c r="Z8" s="100">
        <v>65.896001</v>
      </c>
      <c r="AA8" s="100">
        <v>191</v>
      </c>
      <c r="AB8" s="100">
        <v>359.4235</v>
      </c>
      <c r="AC8" s="100">
        <v>98.751019</v>
      </c>
      <c r="AD8" s="100">
        <v>22.160061</v>
      </c>
      <c r="AE8" s="100">
        <v>50</v>
      </c>
      <c r="AF8" s="100"/>
      <c r="AG8" s="100">
        <v>299.331919</v>
      </c>
      <c r="AH8" s="100">
        <v>0</v>
      </c>
      <c r="AI8" s="100">
        <v>0</v>
      </c>
      <c r="AJ8" s="100">
        <v>0</v>
      </c>
      <c r="AK8" s="100">
        <v>0</v>
      </c>
      <c r="AL8" s="100">
        <v>0</v>
      </c>
      <c r="AM8" s="100">
        <v>0</v>
      </c>
      <c r="AN8" s="100">
        <v>0</v>
      </c>
      <c r="AO8" s="100">
        <v>0</v>
      </c>
      <c r="AP8" s="100">
        <v>0</v>
      </c>
      <c r="AQ8" s="100">
        <v>0</v>
      </c>
      <c r="AR8" s="100">
        <v>0</v>
      </c>
      <c r="AS8" s="100">
        <v>0</v>
      </c>
      <c r="AT8" s="100">
        <v>0</v>
      </c>
      <c r="AU8" s="100">
        <v>202.108</v>
      </c>
      <c r="AV8" s="100">
        <v>4.394</v>
      </c>
      <c r="AW8" s="100">
        <v>0</v>
      </c>
      <c r="AX8" s="100">
        <v>4.194</v>
      </c>
      <c r="AY8" s="100">
        <v>0</v>
      </c>
      <c r="AZ8" s="100">
        <v>0</v>
      </c>
      <c r="BA8" s="100">
        <v>0</v>
      </c>
      <c r="BB8" s="100">
        <v>0</v>
      </c>
      <c r="BC8" s="100">
        <v>0.2</v>
      </c>
      <c r="BD8" s="100">
        <v>0</v>
      </c>
      <c r="BE8" s="100">
        <v>0</v>
      </c>
      <c r="BF8" s="100">
        <v>0</v>
      </c>
      <c r="BG8" s="100">
        <v>0</v>
      </c>
      <c r="BH8" s="100"/>
      <c r="BI8" s="100"/>
    </row>
    <row r="9" ht="19.5" customHeight="1" spans="1:61">
      <c r="A9" s="86">
        <v>201</v>
      </c>
      <c r="B9" s="86"/>
      <c r="C9" s="86"/>
      <c r="D9" s="86" t="s">
        <v>13</v>
      </c>
      <c r="E9" s="100">
        <f t="shared" ref="E9:E72" si="0">F9+T9+AV9</f>
        <v>3361.5727</v>
      </c>
      <c r="F9" s="100">
        <v>1777.8632</v>
      </c>
      <c r="G9" s="100">
        <v>649.6248</v>
      </c>
      <c r="H9" s="100">
        <v>285.256</v>
      </c>
      <c r="I9" s="100">
        <v>47.3568</v>
      </c>
      <c r="J9" s="100">
        <v>299.5722</v>
      </c>
      <c r="K9" s="100">
        <v>0</v>
      </c>
      <c r="L9" s="100">
        <v>0</v>
      </c>
      <c r="M9" s="100">
        <v>0</v>
      </c>
      <c r="N9" s="100">
        <v>0</v>
      </c>
      <c r="O9" s="100">
        <v>0</v>
      </c>
      <c r="P9" s="100">
        <v>0</v>
      </c>
      <c r="Q9" s="100">
        <v>0</v>
      </c>
      <c r="R9" s="100">
        <v>0</v>
      </c>
      <c r="S9" s="100">
        <v>496.0534</v>
      </c>
      <c r="T9" s="100">
        <v>1582.1335</v>
      </c>
      <c r="U9" s="100">
        <v>141.285999</v>
      </c>
      <c r="V9" s="100">
        <v>46.110001</v>
      </c>
      <c r="W9" s="100">
        <v>1.300001</v>
      </c>
      <c r="X9" s="100">
        <v>80.5</v>
      </c>
      <c r="Y9" s="100">
        <v>357</v>
      </c>
      <c r="Z9" s="100">
        <v>40.776</v>
      </c>
      <c r="AA9" s="100">
        <v>191</v>
      </c>
      <c r="AB9" s="100">
        <v>359.4235</v>
      </c>
      <c r="AC9" s="100">
        <v>58.019938</v>
      </c>
      <c r="AD9" s="100">
        <v>6.100061</v>
      </c>
      <c r="AE9" s="100">
        <v>50</v>
      </c>
      <c r="AF9" s="100"/>
      <c r="AG9" s="100">
        <v>141.718</v>
      </c>
      <c r="AH9" s="100">
        <v>0</v>
      </c>
      <c r="AI9" s="100">
        <v>0</v>
      </c>
      <c r="AJ9" s="100">
        <v>0</v>
      </c>
      <c r="AK9" s="100">
        <v>0</v>
      </c>
      <c r="AL9" s="100">
        <v>0</v>
      </c>
      <c r="AM9" s="100">
        <v>0</v>
      </c>
      <c r="AN9" s="100">
        <v>0</v>
      </c>
      <c r="AO9" s="100">
        <v>0</v>
      </c>
      <c r="AP9" s="100">
        <v>0</v>
      </c>
      <c r="AQ9" s="100">
        <v>0</v>
      </c>
      <c r="AR9" s="100">
        <v>0</v>
      </c>
      <c r="AS9" s="100">
        <v>0</v>
      </c>
      <c r="AT9" s="100">
        <v>0</v>
      </c>
      <c r="AU9" s="100">
        <v>108.9</v>
      </c>
      <c r="AV9" s="100">
        <v>1.576</v>
      </c>
      <c r="AW9" s="100">
        <v>0</v>
      </c>
      <c r="AX9" s="100">
        <v>1.576</v>
      </c>
      <c r="AY9" s="100">
        <v>0</v>
      </c>
      <c r="AZ9" s="100">
        <v>0</v>
      </c>
      <c r="BA9" s="100">
        <v>0</v>
      </c>
      <c r="BB9" s="100">
        <v>0</v>
      </c>
      <c r="BC9" s="100">
        <v>0</v>
      </c>
      <c r="BD9" s="100">
        <v>0</v>
      </c>
      <c r="BE9" s="100">
        <v>0</v>
      </c>
      <c r="BF9" s="100">
        <v>0</v>
      </c>
      <c r="BG9" s="100">
        <v>0</v>
      </c>
      <c r="BH9" s="100"/>
      <c r="BI9" s="100"/>
    </row>
    <row r="10" ht="19.5" customHeight="1" spans="1:61">
      <c r="A10" s="86"/>
      <c r="B10" s="86">
        <v>3</v>
      </c>
      <c r="C10" s="86"/>
      <c r="D10" s="86" t="s">
        <v>89</v>
      </c>
      <c r="E10" s="100">
        <f t="shared" si="0"/>
        <v>1523.0902</v>
      </c>
      <c r="F10" s="100">
        <v>417.2597</v>
      </c>
      <c r="G10" s="100">
        <v>122.6772</v>
      </c>
      <c r="H10" s="100">
        <v>55.598</v>
      </c>
      <c r="I10" s="100">
        <v>10.377</v>
      </c>
      <c r="J10" s="100">
        <v>61.1592</v>
      </c>
      <c r="K10" s="100">
        <v>0</v>
      </c>
      <c r="L10" s="100">
        <v>0</v>
      </c>
      <c r="M10" s="100">
        <v>0</v>
      </c>
      <c r="N10" s="100">
        <v>0</v>
      </c>
      <c r="O10" s="100">
        <v>0</v>
      </c>
      <c r="P10" s="100">
        <v>0</v>
      </c>
      <c r="Q10" s="100">
        <v>0</v>
      </c>
      <c r="R10" s="100">
        <v>0</v>
      </c>
      <c r="S10" s="100">
        <v>371.4483</v>
      </c>
      <c r="T10" s="100">
        <v>1104.2545</v>
      </c>
      <c r="U10" s="100">
        <v>42.415999</v>
      </c>
      <c r="V10" s="100">
        <v>1.5</v>
      </c>
      <c r="W10" s="100">
        <v>0.200001</v>
      </c>
      <c r="X10" s="100">
        <v>80</v>
      </c>
      <c r="Y10" s="100">
        <v>350</v>
      </c>
      <c r="Z10" s="100">
        <v>7.387</v>
      </c>
      <c r="AA10" s="100">
        <v>185</v>
      </c>
      <c r="AB10" s="100">
        <v>359.4235</v>
      </c>
      <c r="AC10" s="100">
        <v>15.299939</v>
      </c>
      <c r="AD10" s="100">
        <v>0.500061</v>
      </c>
      <c r="AE10" s="100">
        <v>0</v>
      </c>
      <c r="AF10" s="100"/>
      <c r="AG10" s="100">
        <v>47.048</v>
      </c>
      <c r="AH10" s="100">
        <v>0</v>
      </c>
      <c r="AI10" s="100">
        <v>0</v>
      </c>
      <c r="AJ10" s="100">
        <v>0</v>
      </c>
      <c r="AK10" s="100">
        <v>0</v>
      </c>
      <c r="AL10" s="100">
        <v>0</v>
      </c>
      <c r="AM10" s="100">
        <v>0</v>
      </c>
      <c r="AN10" s="100">
        <v>0</v>
      </c>
      <c r="AO10" s="100">
        <v>0</v>
      </c>
      <c r="AP10" s="100">
        <v>0</v>
      </c>
      <c r="AQ10" s="100">
        <v>0</v>
      </c>
      <c r="AR10" s="100">
        <v>0</v>
      </c>
      <c r="AS10" s="100">
        <v>0</v>
      </c>
      <c r="AT10" s="100">
        <v>0</v>
      </c>
      <c r="AU10" s="100">
        <v>15.48</v>
      </c>
      <c r="AV10" s="100">
        <v>1.576</v>
      </c>
      <c r="AW10" s="100">
        <v>0</v>
      </c>
      <c r="AX10" s="100">
        <v>1.576</v>
      </c>
      <c r="AY10" s="100">
        <v>0</v>
      </c>
      <c r="AZ10" s="100">
        <v>0</v>
      </c>
      <c r="BA10" s="100">
        <v>0</v>
      </c>
      <c r="BB10" s="100">
        <v>0</v>
      </c>
      <c r="BC10" s="100">
        <v>0</v>
      </c>
      <c r="BD10" s="100">
        <v>0</v>
      </c>
      <c r="BE10" s="100">
        <v>0</v>
      </c>
      <c r="BF10" s="100">
        <v>0</v>
      </c>
      <c r="BG10" s="100">
        <v>0</v>
      </c>
      <c r="BH10" s="100"/>
      <c r="BI10" s="100"/>
    </row>
    <row r="11" ht="19.5" customHeight="1" spans="1:61">
      <c r="A11" s="86">
        <v>201</v>
      </c>
      <c r="B11" s="86">
        <v>3</v>
      </c>
      <c r="C11" s="86">
        <v>1</v>
      </c>
      <c r="D11" s="86" t="s">
        <v>93</v>
      </c>
      <c r="E11" s="100">
        <f t="shared" si="0"/>
        <v>186.436</v>
      </c>
      <c r="F11" s="100">
        <v>156.439</v>
      </c>
      <c r="G11" s="100">
        <v>65.946</v>
      </c>
      <c r="H11" s="100">
        <v>44.3</v>
      </c>
      <c r="I11" s="100">
        <v>10.377</v>
      </c>
      <c r="J11" s="100">
        <v>7.6686</v>
      </c>
      <c r="K11" s="100">
        <v>0</v>
      </c>
      <c r="L11" s="100">
        <v>0</v>
      </c>
      <c r="M11" s="100">
        <v>0</v>
      </c>
      <c r="N11" s="100">
        <v>0</v>
      </c>
      <c r="O11" s="100">
        <v>0</v>
      </c>
      <c r="P11" s="100">
        <v>0</v>
      </c>
      <c r="Q11" s="100">
        <v>0</v>
      </c>
      <c r="R11" s="100">
        <v>0</v>
      </c>
      <c r="S11" s="100">
        <v>28.1474</v>
      </c>
      <c r="T11" s="100">
        <v>28.421</v>
      </c>
      <c r="U11" s="100">
        <v>14.44751</v>
      </c>
      <c r="V11" s="100">
        <v>0.115385</v>
      </c>
      <c r="W11" s="100">
        <v>0.053659</v>
      </c>
      <c r="X11" s="100">
        <v>0</v>
      </c>
      <c r="Y11" s="100">
        <v>0</v>
      </c>
      <c r="Z11" s="100">
        <v>1.31652</v>
      </c>
      <c r="AA11" s="100">
        <v>0</v>
      </c>
      <c r="AB11" s="100">
        <v>0</v>
      </c>
      <c r="AC11" s="100">
        <v>0.401464</v>
      </c>
      <c r="AD11" s="100">
        <v>0.038462</v>
      </c>
      <c r="AE11" s="100">
        <v>0</v>
      </c>
      <c r="AF11" s="100"/>
      <c r="AG11" s="100">
        <v>12.048</v>
      </c>
      <c r="AH11" s="100">
        <v>0</v>
      </c>
      <c r="AI11" s="100">
        <v>0</v>
      </c>
      <c r="AJ11" s="100">
        <v>0</v>
      </c>
      <c r="AK11" s="100">
        <v>0</v>
      </c>
      <c r="AL11" s="100">
        <v>0</v>
      </c>
      <c r="AM11" s="100">
        <v>0</v>
      </c>
      <c r="AN11" s="100">
        <v>0</v>
      </c>
      <c r="AO11" s="100">
        <v>0</v>
      </c>
      <c r="AP11" s="100">
        <v>0</v>
      </c>
      <c r="AQ11" s="100">
        <v>0</v>
      </c>
      <c r="AR11" s="100">
        <v>0</v>
      </c>
      <c r="AS11" s="100">
        <v>0</v>
      </c>
      <c r="AT11" s="100">
        <v>0</v>
      </c>
      <c r="AU11" s="100">
        <v>0</v>
      </c>
      <c r="AV11" s="100">
        <v>1.576</v>
      </c>
      <c r="AW11" s="100">
        <v>0</v>
      </c>
      <c r="AX11" s="100">
        <v>1.576</v>
      </c>
      <c r="AY11" s="100">
        <v>0</v>
      </c>
      <c r="AZ11" s="100">
        <v>0</v>
      </c>
      <c r="BA11" s="100">
        <v>0</v>
      </c>
      <c r="BB11" s="100">
        <v>0</v>
      </c>
      <c r="BC11" s="100">
        <v>0</v>
      </c>
      <c r="BD11" s="100">
        <v>0</v>
      </c>
      <c r="BE11" s="100">
        <v>0</v>
      </c>
      <c r="BF11" s="100">
        <v>0</v>
      </c>
      <c r="BG11" s="100">
        <v>0</v>
      </c>
      <c r="BH11" s="100"/>
      <c r="BI11" s="100"/>
    </row>
    <row r="12" ht="30.75" customHeight="1" spans="1:61">
      <c r="A12" s="86">
        <v>201</v>
      </c>
      <c r="B12" s="86">
        <v>3</v>
      </c>
      <c r="C12" s="86">
        <v>2</v>
      </c>
      <c r="D12" s="86" t="s">
        <v>95</v>
      </c>
      <c r="E12" s="100">
        <f t="shared" si="0"/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100">
        <v>0</v>
      </c>
      <c r="L12" s="100">
        <v>0</v>
      </c>
      <c r="M12" s="100">
        <v>0</v>
      </c>
      <c r="N12" s="100">
        <v>0</v>
      </c>
      <c r="O12" s="100">
        <v>0</v>
      </c>
      <c r="P12" s="100">
        <v>0</v>
      </c>
      <c r="Q12" s="100">
        <v>0</v>
      </c>
      <c r="R12" s="100">
        <v>0</v>
      </c>
      <c r="S12" s="100">
        <v>0</v>
      </c>
      <c r="T12" s="100">
        <v>0</v>
      </c>
      <c r="U12" s="100">
        <v>0</v>
      </c>
      <c r="V12" s="100">
        <v>0</v>
      </c>
      <c r="W12" s="100">
        <v>0</v>
      </c>
      <c r="X12" s="100">
        <v>0</v>
      </c>
      <c r="Y12" s="100">
        <v>0</v>
      </c>
      <c r="Z12" s="100">
        <v>0</v>
      </c>
      <c r="AA12" s="100">
        <v>0</v>
      </c>
      <c r="AB12" s="100">
        <v>0</v>
      </c>
      <c r="AC12" s="100">
        <v>0</v>
      </c>
      <c r="AD12" s="100">
        <v>0</v>
      </c>
      <c r="AE12" s="100">
        <v>0</v>
      </c>
      <c r="AF12" s="100"/>
      <c r="AG12" s="100">
        <v>0</v>
      </c>
      <c r="AH12" s="100">
        <v>0</v>
      </c>
      <c r="AI12" s="100">
        <v>0</v>
      </c>
      <c r="AJ12" s="100">
        <v>0</v>
      </c>
      <c r="AK12" s="100">
        <v>0</v>
      </c>
      <c r="AL12" s="100">
        <v>0</v>
      </c>
      <c r="AM12" s="100">
        <v>0</v>
      </c>
      <c r="AN12" s="100">
        <v>0</v>
      </c>
      <c r="AO12" s="100">
        <v>0</v>
      </c>
      <c r="AP12" s="100">
        <v>0</v>
      </c>
      <c r="AQ12" s="100">
        <v>0</v>
      </c>
      <c r="AR12" s="100">
        <v>0</v>
      </c>
      <c r="AS12" s="100">
        <v>0</v>
      </c>
      <c r="AT12" s="100">
        <v>0</v>
      </c>
      <c r="AU12" s="100">
        <v>0</v>
      </c>
      <c r="AV12" s="100">
        <v>0</v>
      </c>
      <c r="AW12" s="100">
        <v>0</v>
      </c>
      <c r="AX12" s="100">
        <v>0</v>
      </c>
      <c r="AY12" s="100">
        <v>0</v>
      </c>
      <c r="AZ12" s="100">
        <v>0</v>
      </c>
      <c r="BA12" s="100">
        <v>0</v>
      </c>
      <c r="BB12" s="100">
        <v>0</v>
      </c>
      <c r="BC12" s="100">
        <v>0</v>
      </c>
      <c r="BD12" s="100">
        <v>0</v>
      </c>
      <c r="BE12" s="100">
        <v>0</v>
      </c>
      <c r="BF12" s="100">
        <v>0</v>
      </c>
      <c r="BG12" s="100">
        <v>0</v>
      </c>
      <c r="BH12" s="100"/>
      <c r="BI12" s="100"/>
    </row>
    <row r="13" ht="19.5" customHeight="1" spans="1:61">
      <c r="A13" s="86">
        <v>201</v>
      </c>
      <c r="B13" s="86">
        <v>3</v>
      </c>
      <c r="C13" s="86">
        <v>6</v>
      </c>
      <c r="D13" s="86" t="s">
        <v>97</v>
      </c>
      <c r="E13" s="100">
        <f t="shared" si="0"/>
        <v>0</v>
      </c>
      <c r="F13" s="100">
        <v>0</v>
      </c>
      <c r="G13" s="100">
        <v>0</v>
      </c>
      <c r="H13" s="100">
        <v>0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100">
        <v>0</v>
      </c>
      <c r="P13" s="100">
        <v>0</v>
      </c>
      <c r="Q13" s="100">
        <v>0</v>
      </c>
      <c r="R13" s="100">
        <v>0</v>
      </c>
      <c r="S13" s="100">
        <v>0</v>
      </c>
      <c r="T13" s="100">
        <v>0</v>
      </c>
      <c r="U13" s="100">
        <v>0</v>
      </c>
      <c r="V13" s="100">
        <v>0</v>
      </c>
      <c r="W13" s="100">
        <v>0</v>
      </c>
      <c r="X13" s="100">
        <v>0</v>
      </c>
      <c r="Y13" s="100">
        <v>0</v>
      </c>
      <c r="Z13" s="100">
        <v>0</v>
      </c>
      <c r="AA13" s="100">
        <v>0</v>
      </c>
      <c r="AB13" s="100">
        <v>0</v>
      </c>
      <c r="AC13" s="100">
        <v>0</v>
      </c>
      <c r="AD13" s="100">
        <v>0</v>
      </c>
      <c r="AE13" s="100">
        <v>0</v>
      </c>
      <c r="AF13" s="100"/>
      <c r="AG13" s="100">
        <v>0</v>
      </c>
      <c r="AH13" s="100">
        <v>0</v>
      </c>
      <c r="AI13" s="100">
        <v>0</v>
      </c>
      <c r="AJ13" s="100">
        <v>0</v>
      </c>
      <c r="AK13" s="100">
        <v>0</v>
      </c>
      <c r="AL13" s="100">
        <v>0</v>
      </c>
      <c r="AM13" s="100">
        <v>0</v>
      </c>
      <c r="AN13" s="100">
        <v>0</v>
      </c>
      <c r="AO13" s="100">
        <v>0</v>
      </c>
      <c r="AP13" s="100">
        <v>0</v>
      </c>
      <c r="AQ13" s="100">
        <v>0</v>
      </c>
      <c r="AR13" s="100">
        <v>0</v>
      </c>
      <c r="AS13" s="100">
        <v>0</v>
      </c>
      <c r="AT13" s="100">
        <v>0</v>
      </c>
      <c r="AU13" s="100">
        <v>0</v>
      </c>
      <c r="AV13" s="100">
        <v>0</v>
      </c>
      <c r="AW13" s="100">
        <v>0</v>
      </c>
      <c r="AX13" s="100">
        <v>0</v>
      </c>
      <c r="AY13" s="100">
        <v>0</v>
      </c>
      <c r="AZ13" s="100">
        <v>0</v>
      </c>
      <c r="BA13" s="100">
        <v>0</v>
      </c>
      <c r="BB13" s="100">
        <v>0</v>
      </c>
      <c r="BC13" s="100">
        <v>0</v>
      </c>
      <c r="BD13" s="100">
        <v>0</v>
      </c>
      <c r="BE13" s="100">
        <v>0</v>
      </c>
      <c r="BF13" s="100">
        <v>0</v>
      </c>
      <c r="BG13" s="100">
        <v>0</v>
      </c>
      <c r="BH13" s="100"/>
      <c r="BI13" s="100"/>
    </row>
    <row r="14" ht="19.5" customHeight="1" spans="1:61">
      <c r="A14" s="86">
        <v>201</v>
      </c>
      <c r="B14" s="86">
        <v>3</v>
      </c>
      <c r="C14" s="86">
        <v>8</v>
      </c>
      <c r="D14" s="86" t="s">
        <v>99</v>
      </c>
      <c r="E14" s="100">
        <f t="shared" si="0"/>
        <v>20</v>
      </c>
      <c r="F14" s="100">
        <v>0</v>
      </c>
      <c r="G14" s="100">
        <v>0</v>
      </c>
      <c r="H14" s="100">
        <v>0</v>
      </c>
      <c r="I14" s="100">
        <v>0</v>
      </c>
      <c r="J14" s="100">
        <v>0</v>
      </c>
      <c r="K14" s="100">
        <v>0</v>
      </c>
      <c r="L14" s="100">
        <v>0</v>
      </c>
      <c r="M14" s="100">
        <v>0</v>
      </c>
      <c r="N14" s="100">
        <v>0</v>
      </c>
      <c r="O14" s="100">
        <v>0</v>
      </c>
      <c r="P14" s="100">
        <v>0</v>
      </c>
      <c r="Q14" s="100">
        <v>0</v>
      </c>
      <c r="R14" s="100">
        <v>0</v>
      </c>
      <c r="S14" s="100">
        <v>0</v>
      </c>
      <c r="T14" s="100">
        <v>20</v>
      </c>
      <c r="U14" s="100">
        <v>0</v>
      </c>
      <c r="V14" s="100">
        <v>0</v>
      </c>
      <c r="W14" s="100">
        <v>0</v>
      </c>
      <c r="X14" s="100">
        <v>0</v>
      </c>
      <c r="Y14" s="100">
        <v>0</v>
      </c>
      <c r="Z14" s="100">
        <v>0</v>
      </c>
      <c r="AA14" s="100">
        <v>0</v>
      </c>
      <c r="AB14" s="100">
        <v>0</v>
      </c>
      <c r="AC14" s="100">
        <v>0</v>
      </c>
      <c r="AD14" s="100">
        <v>0</v>
      </c>
      <c r="AE14" s="100">
        <v>0</v>
      </c>
      <c r="AF14" s="100"/>
      <c r="AG14" s="100">
        <v>20</v>
      </c>
      <c r="AH14" s="100">
        <v>0</v>
      </c>
      <c r="AI14" s="100">
        <v>0</v>
      </c>
      <c r="AJ14" s="100">
        <v>0</v>
      </c>
      <c r="AK14" s="100">
        <v>0</v>
      </c>
      <c r="AL14" s="100">
        <v>0</v>
      </c>
      <c r="AM14" s="100">
        <v>0</v>
      </c>
      <c r="AN14" s="100">
        <v>0</v>
      </c>
      <c r="AO14" s="100">
        <v>0</v>
      </c>
      <c r="AP14" s="100">
        <v>0</v>
      </c>
      <c r="AQ14" s="100">
        <v>0</v>
      </c>
      <c r="AR14" s="100">
        <v>0</v>
      </c>
      <c r="AS14" s="100">
        <v>0</v>
      </c>
      <c r="AT14" s="100">
        <v>0</v>
      </c>
      <c r="AU14" s="100">
        <v>0</v>
      </c>
      <c r="AV14" s="100">
        <v>0</v>
      </c>
      <c r="AW14" s="100">
        <v>0</v>
      </c>
      <c r="AX14" s="100">
        <v>0</v>
      </c>
      <c r="AY14" s="100">
        <v>0</v>
      </c>
      <c r="AZ14" s="100">
        <v>0</v>
      </c>
      <c r="BA14" s="100">
        <v>0</v>
      </c>
      <c r="BB14" s="100">
        <v>0</v>
      </c>
      <c r="BC14" s="100">
        <v>0</v>
      </c>
      <c r="BD14" s="100">
        <v>0</v>
      </c>
      <c r="BE14" s="100">
        <v>0</v>
      </c>
      <c r="BF14" s="100">
        <v>0</v>
      </c>
      <c r="BG14" s="100">
        <v>0</v>
      </c>
      <c r="BH14" s="100"/>
      <c r="BI14" s="100"/>
    </row>
    <row r="15" ht="19.5" customHeight="1" spans="1:61">
      <c r="A15" s="86">
        <v>201</v>
      </c>
      <c r="B15" s="86">
        <v>3</v>
      </c>
      <c r="C15" s="86">
        <v>50</v>
      </c>
      <c r="D15" s="86" t="s">
        <v>101</v>
      </c>
      <c r="E15" s="100">
        <f t="shared" si="0"/>
        <v>1362.8542</v>
      </c>
      <c r="F15" s="100">
        <v>260.8207</v>
      </c>
      <c r="G15" s="100">
        <v>56.7312</v>
      </c>
      <c r="H15" s="100">
        <v>11.298</v>
      </c>
      <c r="I15" s="100">
        <v>0</v>
      </c>
      <c r="J15" s="100">
        <v>53.4906</v>
      </c>
      <c r="K15" s="100">
        <v>0</v>
      </c>
      <c r="L15" s="100">
        <v>0</v>
      </c>
      <c r="M15" s="100">
        <v>0</v>
      </c>
      <c r="N15" s="100">
        <v>0</v>
      </c>
      <c r="O15" s="100">
        <v>0</v>
      </c>
      <c r="P15" s="100">
        <v>0</v>
      </c>
      <c r="Q15" s="100">
        <v>0</v>
      </c>
      <c r="R15" s="100">
        <v>0</v>
      </c>
      <c r="S15" s="100">
        <v>343.3009</v>
      </c>
      <c r="T15" s="100">
        <f>SUM(U15:AU15)</f>
        <v>1102.0335</v>
      </c>
      <c r="U15" s="100">
        <v>27.968489</v>
      </c>
      <c r="V15" s="100">
        <v>1.384615</v>
      </c>
      <c r="W15" s="100">
        <v>0.146342</v>
      </c>
      <c r="X15" s="100">
        <v>80</v>
      </c>
      <c r="Y15" s="100">
        <v>350</v>
      </c>
      <c r="Z15" s="100">
        <v>6.07048</v>
      </c>
      <c r="AA15" s="100">
        <v>185</v>
      </c>
      <c r="AB15" s="100">
        <f>146.2+259.4235</f>
        <v>405.6235</v>
      </c>
      <c r="AC15" s="100">
        <v>14.898475</v>
      </c>
      <c r="AD15" s="100">
        <v>0.461599</v>
      </c>
      <c r="AE15" s="100">
        <v>0</v>
      </c>
      <c r="AF15" s="100"/>
      <c r="AG15" s="100">
        <v>15</v>
      </c>
      <c r="AH15" s="100">
        <v>0</v>
      </c>
      <c r="AI15" s="100">
        <v>0</v>
      </c>
      <c r="AJ15" s="100">
        <v>0</v>
      </c>
      <c r="AK15" s="100">
        <v>0</v>
      </c>
      <c r="AL15" s="100">
        <v>0</v>
      </c>
      <c r="AM15" s="100">
        <v>0</v>
      </c>
      <c r="AN15" s="100">
        <v>0</v>
      </c>
      <c r="AO15" s="100">
        <v>0</v>
      </c>
      <c r="AP15" s="100">
        <v>0</v>
      </c>
      <c r="AQ15" s="100">
        <v>0</v>
      </c>
      <c r="AR15" s="100">
        <v>0</v>
      </c>
      <c r="AS15" s="100">
        <v>0</v>
      </c>
      <c r="AT15" s="100">
        <v>0</v>
      </c>
      <c r="AU15" s="100">
        <v>15.48</v>
      </c>
      <c r="AV15" s="100">
        <v>0</v>
      </c>
      <c r="AW15" s="100">
        <v>0</v>
      </c>
      <c r="AX15" s="100">
        <v>0</v>
      </c>
      <c r="AY15" s="100">
        <v>0</v>
      </c>
      <c r="AZ15" s="100">
        <v>0</v>
      </c>
      <c r="BA15" s="100">
        <v>0</v>
      </c>
      <c r="BB15" s="100">
        <v>0</v>
      </c>
      <c r="BC15" s="100">
        <v>0</v>
      </c>
      <c r="BD15" s="100">
        <v>0</v>
      </c>
      <c r="BE15" s="100">
        <v>0</v>
      </c>
      <c r="BF15" s="100">
        <v>0</v>
      </c>
      <c r="BG15" s="100">
        <v>0</v>
      </c>
      <c r="BH15" s="100"/>
      <c r="BI15" s="100"/>
    </row>
    <row r="16" ht="19.5" customHeight="1" spans="1:61">
      <c r="A16" s="86"/>
      <c r="B16" s="86">
        <v>4</v>
      </c>
      <c r="C16" s="86"/>
      <c r="D16" s="86" t="s">
        <v>103</v>
      </c>
      <c r="E16" s="100">
        <f t="shared" si="0"/>
        <v>162.8283</v>
      </c>
      <c r="F16" s="100">
        <v>129.3343</v>
      </c>
      <c r="G16" s="100">
        <v>28.2048</v>
      </c>
      <c r="H16" s="100">
        <v>8.322</v>
      </c>
      <c r="I16" s="100">
        <v>0.5273</v>
      </c>
      <c r="J16" s="100">
        <v>20.9816</v>
      </c>
      <c r="K16" s="100">
        <v>0</v>
      </c>
      <c r="L16" s="100">
        <v>0</v>
      </c>
      <c r="M16" s="100">
        <v>0</v>
      </c>
      <c r="N16" s="100">
        <v>0</v>
      </c>
      <c r="O16" s="100">
        <v>0</v>
      </c>
      <c r="P16" s="100">
        <v>0</v>
      </c>
      <c r="Q16" s="100">
        <v>0</v>
      </c>
      <c r="R16" s="100">
        <v>0</v>
      </c>
      <c r="S16" s="100">
        <v>71.2986</v>
      </c>
      <c r="T16" s="100">
        <v>33.494</v>
      </c>
      <c r="U16" s="100">
        <v>8.9</v>
      </c>
      <c r="V16" s="100">
        <v>0</v>
      </c>
      <c r="W16" s="100">
        <v>0</v>
      </c>
      <c r="X16" s="100">
        <v>0</v>
      </c>
      <c r="Y16" s="100">
        <v>0</v>
      </c>
      <c r="Z16" s="100">
        <v>3.644</v>
      </c>
      <c r="AA16" s="100">
        <v>0</v>
      </c>
      <c r="AB16" s="100">
        <v>0</v>
      </c>
      <c r="AC16" s="100">
        <v>8.4</v>
      </c>
      <c r="AD16" s="100">
        <v>0.8</v>
      </c>
      <c r="AE16" s="100">
        <v>0</v>
      </c>
      <c r="AF16" s="100"/>
      <c r="AG16" s="100">
        <v>6.53</v>
      </c>
      <c r="AH16" s="100">
        <v>0</v>
      </c>
      <c r="AI16" s="100">
        <v>0</v>
      </c>
      <c r="AJ16" s="100">
        <v>0</v>
      </c>
      <c r="AK16" s="100">
        <v>0</v>
      </c>
      <c r="AL16" s="100">
        <v>0</v>
      </c>
      <c r="AM16" s="100">
        <v>0</v>
      </c>
      <c r="AN16" s="100">
        <v>0</v>
      </c>
      <c r="AO16" s="100">
        <v>0</v>
      </c>
      <c r="AP16" s="100">
        <v>0</v>
      </c>
      <c r="AQ16" s="100">
        <v>0</v>
      </c>
      <c r="AR16" s="100">
        <v>0</v>
      </c>
      <c r="AS16" s="100">
        <v>0</v>
      </c>
      <c r="AT16" s="100">
        <v>0</v>
      </c>
      <c r="AU16" s="100">
        <v>5.22</v>
      </c>
      <c r="AV16" s="100">
        <v>0</v>
      </c>
      <c r="AW16" s="100">
        <v>0</v>
      </c>
      <c r="AX16" s="100">
        <v>0</v>
      </c>
      <c r="AY16" s="100">
        <v>0</v>
      </c>
      <c r="AZ16" s="100">
        <v>0</v>
      </c>
      <c r="BA16" s="100">
        <v>0</v>
      </c>
      <c r="BB16" s="100">
        <v>0</v>
      </c>
      <c r="BC16" s="100">
        <v>0</v>
      </c>
      <c r="BD16" s="100">
        <v>0</v>
      </c>
      <c r="BE16" s="100">
        <v>0</v>
      </c>
      <c r="BF16" s="100">
        <v>0</v>
      </c>
      <c r="BG16" s="100">
        <v>0</v>
      </c>
      <c r="BH16" s="100"/>
      <c r="BI16" s="100"/>
    </row>
    <row r="17" ht="19.5" customHeight="1" spans="1:61">
      <c r="A17" s="86">
        <v>201</v>
      </c>
      <c r="B17" s="86">
        <v>4</v>
      </c>
      <c r="C17" s="86">
        <v>1</v>
      </c>
      <c r="D17" s="86" t="s">
        <v>105</v>
      </c>
      <c r="E17" s="100">
        <f t="shared" si="0"/>
        <v>8.828899</v>
      </c>
      <c r="F17" s="100">
        <v>7.0929</v>
      </c>
      <c r="G17" s="100">
        <v>3.7176</v>
      </c>
      <c r="H17" s="100">
        <v>2.848</v>
      </c>
      <c r="I17" s="100">
        <v>0.5273</v>
      </c>
      <c r="J17" s="100">
        <v>0</v>
      </c>
      <c r="K17" s="100">
        <v>0</v>
      </c>
      <c r="L17" s="100">
        <v>0</v>
      </c>
      <c r="M17" s="100">
        <v>0</v>
      </c>
      <c r="N17" s="100">
        <v>0</v>
      </c>
      <c r="O17" s="100">
        <v>0</v>
      </c>
      <c r="P17" s="100">
        <v>0</v>
      </c>
      <c r="Q17" s="100">
        <v>0</v>
      </c>
      <c r="R17" s="100">
        <v>0</v>
      </c>
      <c r="S17" s="100">
        <v>0</v>
      </c>
      <c r="T17" s="100">
        <v>1.735999</v>
      </c>
      <c r="U17" s="100">
        <v>0.370833</v>
      </c>
      <c r="V17" s="100">
        <v>0</v>
      </c>
      <c r="W17" s="100">
        <v>0</v>
      </c>
      <c r="X17" s="100">
        <v>0</v>
      </c>
      <c r="Y17" s="100">
        <v>0</v>
      </c>
      <c r="Z17" s="100">
        <v>0.201833</v>
      </c>
      <c r="AA17" s="100">
        <v>0</v>
      </c>
      <c r="AB17" s="100">
        <v>0</v>
      </c>
      <c r="AC17" s="100">
        <v>0.35</v>
      </c>
      <c r="AD17" s="100">
        <v>0.033333</v>
      </c>
      <c r="AE17" s="100">
        <v>0</v>
      </c>
      <c r="AF17" s="100"/>
      <c r="AG17" s="100">
        <v>0.78</v>
      </c>
      <c r="AH17" s="100">
        <v>0</v>
      </c>
      <c r="AI17" s="100">
        <v>0</v>
      </c>
      <c r="AJ17" s="100">
        <v>0</v>
      </c>
      <c r="AK17" s="100">
        <v>0</v>
      </c>
      <c r="AL17" s="100">
        <v>0</v>
      </c>
      <c r="AM17" s="100">
        <v>0</v>
      </c>
      <c r="AN17" s="100">
        <v>0</v>
      </c>
      <c r="AO17" s="100">
        <v>0</v>
      </c>
      <c r="AP17" s="100">
        <v>0</v>
      </c>
      <c r="AQ17" s="100">
        <v>0</v>
      </c>
      <c r="AR17" s="100">
        <v>0</v>
      </c>
      <c r="AS17" s="100">
        <v>0</v>
      </c>
      <c r="AT17" s="100">
        <v>0</v>
      </c>
      <c r="AU17" s="100">
        <v>0</v>
      </c>
      <c r="AV17" s="100">
        <v>0</v>
      </c>
      <c r="AW17" s="100">
        <v>0</v>
      </c>
      <c r="AX17" s="100">
        <v>0</v>
      </c>
      <c r="AY17" s="100">
        <v>0</v>
      </c>
      <c r="AZ17" s="100">
        <v>0</v>
      </c>
      <c r="BA17" s="100">
        <v>0</v>
      </c>
      <c r="BB17" s="100">
        <v>0</v>
      </c>
      <c r="BC17" s="100">
        <v>0</v>
      </c>
      <c r="BD17" s="100">
        <v>0</v>
      </c>
      <c r="BE17" s="100">
        <v>0</v>
      </c>
      <c r="BF17" s="100">
        <v>0</v>
      </c>
      <c r="BG17" s="100">
        <v>0</v>
      </c>
      <c r="BH17" s="100"/>
      <c r="BI17" s="100"/>
    </row>
    <row r="18" ht="19.5" customHeight="1" spans="1:61">
      <c r="A18" s="86">
        <v>201</v>
      </c>
      <c r="B18" s="86">
        <v>4</v>
      </c>
      <c r="C18" s="86">
        <v>50</v>
      </c>
      <c r="D18" s="86" t="s">
        <v>107</v>
      </c>
      <c r="E18" s="100">
        <f t="shared" si="0"/>
        <v>153.999401</v>
      </c>
      <c r="F18" s="100">
        <v>122.2414</v>
      </c>
      <c r="G18" s="100">
        <v>24.4872</v>
      </c>
      <c r="H18" s="100">
        <v>5.474</v>
      </c>
      <c r="I18" s="100">
        <v>0</v>
      </c>
      <c r="J18" s="100">
        <v>20.9816</v>
      </c>
      <c r="K18" s="100">
        <v>0</v>
      </c>
      <c r="L18" s="100">
        <v>0</v>
      </c>
      <c r="M18" s="100">
        <v>0</v>
      </c>
      <c r="N18" s="100">
        <v>0</v>
      </c>
      <c r="O18" s="100">
        <v>0</v>
      </c>
      <c r="P18" s="100">
        <v>0</v>
      </c>
      <c r="Q18" s="100">
        <v>0</v>
      </c>
      <c r="R18" s="100">
        <v>0</v>
      </c>
      <c r="S18" s="100">
        <v>71.2986</v>
      </c>
      <c r="T18" s="100">
        <v>31.758001</v>
      </c>
      <c r="U18" s="100">
        <v>8.529167</v>
      </c>
      <c r="V18" s="100">
        <v>0</v>
      </c>
      <c r="W18" s="100">
        <v>0</v>
      </c>
      <c r="X18" s="100">
        <v>0</v>
      </c>
      <c r="Y18" s="100">
        <v>0</v>
      </c>
      <c r="Z18" s="100">
        <v>3.442167</v>
      </c>
      <c r="AA18" s="100">
        <v>0</v>
      </c>
      <c r="AB18" s="100">
        <v>0</v>
      </c>
      <c r="AC18" s="100">
        <v>8.05</v>
      </c>
      <c r="AD18" s="100">
        <v>0.766667</v>
      </c>
      <c r="AE18" s="100">
        <v>0</v>
      </c>
      <c r="AF18" s="100"/>
      <c r="AG18" s="100">
        <v>5.75</v>
      </c>
      <c r="AH18" s="100">
        <v>0</v>
      </c>
      <c r="AI18" s="100">
        <v>0</v>
      </c>
      <c r="AJ18" s="100">
        <v>0</v>
      </c>
      <c r="AK18" s="100">
        <v>0</v>
      </c>
      <c r="AL18" s="100">
        <v>0</v>
      </c>
      <c r="AM18" s="100">
        <v>0</v>
      </c>
      <c r="AN18" s="100">
        <v>0</v>
      </c>
      <c r="AO18" s="100">
        <v>0</v>
      </c>
      <c r="AP18" s="100">
        <v>0</v>
      </c>
      <c r="AQ18" s="100">
        <v>0</v>
      </c>
      <c r="AR18" s="100">
        <v>0</v>
      </c>
      <c r="AS18" s="100">
        <v>0</v>
      </c>
      <c r="AT18" s="100">
        <v>0</v>
      </c>
      <c r="AU18" s="100">
        <v>5.22</v>
      </c>
      <c r="AV18" s="100">
        <v>0</v>
      </c>
      <c r="AW18" s="100">
        <v>0</v>
      </c>
      <c r="AX18" s="100">
        <v>0</v>
      </c>
      <c r="AY18" s="100">
        <v>0</v>
      </c>
      <c r="AZ18" s="100">
        <v>0</v>
      </c>
      <c r="BA18" s="100">
        <v>0</v>
      </c>
      <c r="BB18" s="100">
        <v>0</v>
      </c>
      <c r="BC18" s="100">
        <v>0</v>
      </c>
      <c r="BD18" s="100">
        <v>0</v>
      </c>
      <c r="BE18" s="100">
        <v>0</v>
      </c>
      <c r="BF18" s="100">
        <v>0</v>
      </c>
      <c r="BG18" s="100">
        <v>0</v>
      </c>
      <c r="BH18" s="100"/>
      <c r="BI18" s="100"/>
    </row>
    <row r="19" ht="19.5" customHeight="1" spans="1:61">
      <c r="A19" s="86"/>
      <c r="B19" s="86">
        <v>5</v>
      </c>
      <c r="C19" s="86"/>
      <c r="D19" s="86" t="s">
        <v>109</v>
      </c>
      <c r="E19" s="100">
        <f t="shared" si="0"/>
        <v>0</v>
      </c>
      <c r="F19" s="100">
        <v>0</v>
      </c>
      <c r="G19" s="100">
        <v>0</v>
      </c>
      <c r="H19" s="100">
        <v>0</v>
      </c>
      <c r="I19" s="100">
        <v>0</v>
      </c>
      <c r="J19" s="100">
        <v>0</v>
      </c>
      <c r="K19" s="100">
        <v>0</v>
      </c>
      <c r="L19" s="100">
        <v>0</v>
      </c>
      <c r="M19" s="100">
        <v>0</v>
      </c>
      <c r="N19" s="100">
        <v>0</v>
      </c>
      <c r="O19" s="100">
        <v>0</v>
      </c>
      <c r="P19" s="100">
        <v>0</v>
      </c>
      <c r="Q19" s="100">
        <v>0</v>
      </c>
      <c r="R19" s="100">
        <v>0</v>
      </c>
      <c r="S19" s="100">
        <v>0</v>
      </c>
      <c r="T19" s="100">
        <v>0</v>
      </c>
      <c r="U19" s="100">
        <v>0</v>
      </c>
      <c r="V19" s="100">
        <v>0</v>
      </c>
      <c r="W19" s="100">
        <v>0</v>
      </c>
      <c r="X19" s="100">
        <v>0</v>
      </c>
      <c r="Y19" s="100">
        <v>0</v>
      </c>
      <c r="Z19" s="100">
        <v>0</v>
      </c>
      <c r="AA19" s="100">
        <v>0</v>
      </c>
      <c r="AB19" s="100">
        <v>0</v>
      </c>
      <c r="AC19" s="100">
        <v>0</v>
      </c>
      <c r="AD19" s="100">
        <v>0</v>
      </c>
      <c r="AE19" s="100">
        <v>0</v>
      </c>
      <c r="AF19" s="100"/>
      <c r="AG19" s="100">
        <v>0</v>
      </c>
      <c r="AH19" s="100">
        <v>0</v>
      </c>
      <c r="AI19" s="100">
        <v>0</v>
      </c>
      <c r="AJ19" s="100">
        <v>0</v>
      </c>
      <c r="AK19" s="100">
        <v>0</v>
      </c>
      <c r="AL19" s="100">
        <v>0</v>
      </c>
      <c r="AM19" s="100">
        <v>0</v>
      </c>
      <c r="AN19" s="100">
        <v>0</v>
      </c>
      <c r="AO19" s="100">
        <v>0</v>
      </c>
      <c r="AP19" s="100">
        <v>0</v>
      </c>
      <c r="AQ19" s="100">
        <v>0</v>
      </c>
      <c r="AR19" s="100">
        <v>0</v>
      </c>
      <c r="AS19" s="100">
        <v>0</v>
      </c>
      <c r="AT19" s="100">
        <v>0</v>
      </c>
      <c r="AU19" s="100">
        <v>0</v>
      </c>
      <c r="AV19" s="100">
        <v>0</v>
      </c>
      <c r="AW19" s="100">
        <v>0</v>
      </c>
      <c r="AX19" s="100">
        <v>0</v>
      </c>
      <c r="AY19" s="100">
        <v>0</v>
      </c>
      <c r="AZ19" s="100">
        <v>0</v>
      </c>
      <c r="BA19" s="100">
        <v>0</v>
      </c>
      <c r="BB19" s="100">
        <v>0</v>
      </c>
      <c r="BC19" s="100">
        <v>0</v>
      </c>
      <c r="BD19" s="100">
        <v>0</v>
      </c>
      <c r="BE19" s="100">
        <v>0</v>
      </c>
      <c r="BF19" s="100">
        <v>0</v>
      </c>
      <c r="BG19" s="100">
        <v>0</v>
      </c>
      <c r="BH19" s="100"/>
      <c r="BI19" s="100"/>
    </row>
    <row r="20" ht="19.5" customHeight="1" spans="1:61">
      <c r="A20" s="86">
        <v>201</v>
      </c>
      <c r="B20" s="86">
        <v>5</v>
      </c>
      <c r="C20" s="86">
        <v>7</v>
      </c>
      <c r="D20" s="86" t="s">
        <v>112</v>
      </c>
      <c r="E20" s="100">
        <f t="shared" si="0"/>
        <v>0</v>
      </c>
      <c r="F20" s="100">
        <v>0</v>
      </c>
      <c r="G20" s="100">
        <v>0</v>
      </c>
      <c r="H20" s="100">
        <v>0</v>
      </c>
      <c r="I20" s="100">
        <v>0</v>
      </c>
      <c r="J20" s="100">
        <v>0</v>
      </c>
      <c r="K20" s="100">
        <v>0</v>
      </c>
      <c r="L20" s="100">
        <v>0</v>
      </c>
      <c r="M20" s="100">
        <v>0</v>
      </c>
      <c r="N20" s="100">
        <v>0</v>
      </c>
      <c r="O20" s="100">
        <v>0</v>
      </c>
      <c r="P20" s="100">
        <v>0</v>
      </c>
      <c r="Q20" s="100">
        <v>0</v>
      </c>
      <c r="R20" s="100">
        <v>0</v>
      </c>
      <c r="S20" s="100">
        <v>0</v>
      </c>
      <c r="T20" s="100">
        <v>0</v>
      </c>
      <c r="U20" s="100">
        <v>0</v>
      </c>
      <c r="V20" s="100">
        <v>0</v>
      </c>
      <c r="W20" s="100">
        <v>0</v>
      </c>
      <c r="X20" s="100">
        <v>0</v>
      </c>
      <c r="Y20" s="100">
        <v>0</v>
      </c>
      <c r="Z20" s="100">
        <v>0</v>
      </c>
      <c r="AA20" s="100">
        <v>0</v>
      </c>
      <c r="AB20" s="100">
        <v>0</v>
      </c>
      <c r="AC20" s="100">
        <v>0</v>
      </c>
      <c r="AD20" s="100">
        <v>0</v>
      </c>
      <c r="AE20" s="100">
        <v>0</v>
      </c>
      <c r="AF20" s="100"/>
      <c r="AG20" s="100">
        <v>0</v>
      </c>
      <c r="AH20" s="100">
        <v>0</v>
      </c>
      <c r="AI20" s="100">
        <v>0</v>
      </c>
      <c r="AJ20" s="100">
        <v>0</v>
      </c>
      <c r="AK20" s="100">
        <v>0</v>
      </c>
      <c r="AL20" s="100">
        <v>0</v>
      </c>
      <c r="AM20" s="100">
        <v>0</v>
      </c>
      <c r="AN20" s="100">
        <v>0</v>
      </c>
      <c r="AO20" s="100">
        <v>0</v>
      </c>
      <c r="AP20" s="100">
        <v>0</v>
      </c>
      <c r="AQ20" s="100">
        <v>0</v>
      </c>
      <c r="AR20" s="100">
        <v>0</v>
      </c>
      <c r="AS20" s="100">
        <v>0</v>
      </c>
      <c r="AT20" s="100">
        <v>0</v>
      </c>
      <c r="AU20" s="100">
        <v>0</v>
      </c>
      <c r="AV20" s="100">
        <v>0</v>
      </c>
      <c r="AW20" s="100">
        <v>0</v>
      </c>
      <c r="AX20" s="100">
        <v>0</v>
      </c>
      <c r="AY20" s="100">
        <v>0</v>
      </c>
      <c r="AZ20" s="100">
        <v>0</v>
      </c>
      <c r="BA20" s="100">
        <v>0</v>
      </c>
      <c r="BB20" s="100">
        <v>0</v>
      </c>
      <c r="BC20" s="100">
        <v>0</v>
      </c>
      <c r="BD20" s="100">
        <v>0</v>
      </c>
      <c r="BE20" s="100">
        <v>0</v>
      </c>
      <c r="BF20" s="100">
        <v>0</v>
      </c>
      <c r="BG20" s="100">
        <v>0</v>
      </c>
      <c r="BH20" s="100"/>
      <c r="BI20" s="100"/>
    </row>
    <row r="21" ht="19.5" customHeight="1" spans="1:61">
      <c r="A21" s="86"/>
      <c r="B21" s="86">
        <v>6</v>
      </c>
      <c r="C21" s="86"/>
      <c r="D21" s="86" t="s">
        <v>113</v>
      </c>
      <c r="E21" s="100">
        <f t="shared" si="0"/>
        <v>152.2606</v>
      </c>
      <c r="F21" s="100">
        <v>121.7526</v>
      </c>
      <c r="G21" s="100">
        <v>42.7392</v>
      </c>
      <c r="H21" s="100">
        <v>7.608</v>
      </c>
      <c r="I21" s="100">
        <v>0.5588</v>
      </c>
      <c r="J21" s="100">
        <v>35.4733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0">
        <v>0</v>
      </c>
      <c r="S21" s="100">
        <v>35.3733</v>
      </c>
      <c r="T21" s="100">
        <v>30.508</v>
      </c>
      <c r="U21" s="100">
        <v>12.1</v>
      </c>
      <c r="V21" s="100">
        <v>0</v>
      </c>
      <c r="W21" s="100">
        <v>1</v>
      </c>
      <c r="X21" s="100">
        <v>0</v>
      </c>
      <c r="Y21" s="100">
        <v>0</v>
      </c>
      <c r="Z21" s="100">
        <v>2.868</v>
      </c>
      <c r="AA21" s="100">
        <v>0</v>
      </c>
      <c r="AB21" s="100">
        <v>0</v>
      </c>
      <c r="AC21" s="100">
        <v>5</v>
      </c>
      <c r="AD21" s="100">
        <v>0</v>
      </c>
      <c r="AE21" s="100">
        <v>0</v>
      </c>
      <c r="AF21" s="100"/>
      <c r="AG21" s="100">
        <v>0.78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0</v>
      </c>
      <c r="AO21" s="100">
        <v>0</v>
      </c>
      <c r="AP21" s="100">
        <v>0</v>
      </c>
      <c r="AQ21" s="100">
        <v>0</v>
      </c>
      <c r="AR21" s="100">
        <v>0</v>
      </c>
      <c r="AS21" s="100">
        <v>0</v>
      </c>
      <c r="AT21" s="100">
        <v>0</v>
      </c>
      <c r="AU21" s="100">
        <v>8.76</v>
      </c>
      <c r="AV21" s="100">
        <v>0</v>
      </c>
      <c r="AW21" s="100">
        <v>0</v>
      </c>
      <c r="AX21" s="100">
        <v>0</v>
      </c>
      <c r="AY21" s="100">
        <v>0</v>
      </c>
      <c r="AZ21" s="100">
        <v>0</v>
      </c>
      <c r="BA21" s="100">
        <v>0</v>
      </c>
      <c r="BB21" s="100">
        <v>0</v>
      </c>
      <c r="BC21" s="100">
        <v>0</v>
      </c>
      <c r="BD21" s="100">
        <v>0</v>
      </c>
      <c r="BE21" s="100">
        <v>0</v>
      </c>
      <c r="BF21" s="100">
        <v>0</v>
      </c>
      <c r="BG21" s="100">
        <v>0</v>
      </c>
      <c r="BH21" s="100"/>
      <c r="BI21" s="100"/>
    </row>
    <row r="22" ht="19.5" customHeight="1" spans="1:61">
      <c r="A22" s="86">
        <v>201</v>
      </c>
      <c r="B22" s="86">
        <v>6</v>
      </c>
      <c r="C22" s="86">
        <v>1</v>
      </c>
      <c r="D22" s="86" t="s">
        <v>115</v>
      </c>
      <c r="E22" s="100">
        <f t="shared" si="0"/>
        <v>10.1944</v>
      </c>
      <c r="F22" s="100">
        <v>7.5024</v>
      </c>
      <c r="G22" s="100">
        <v>4.0956</v>
      </c>
      <c r="H22" s="100">
        <v>2.848</v>
      </c>
      <c r="I22" s="100">
        <v>0.5588</v>
      </c>
      <c r="J22" s="100">
        <v>0</v>
      </c>
      <c r="K22" s="100">
        <v>0</v>
      </c>
      <c r="L22" s="100">
        <v>0</v>
      </c>
      <c r="M22" s="100">
        <v>0</v>
      </c>
      <c r="N22" s="100">
        <v>0</v>
      </c>
      <c r="O22" s="100">
        <v>0</v>
      </c>
      <c r="P22" s="100">
        <v>0</v>
      </c>
      <c r="Q22" s="100">
        <v>0</v>
      </c>
      <c r="R22" s="100">
        <v>0</v>
      </c>
      <c r="S22" s="100">
        <v>0</v>
      </c>
      <c r="T22" s="100">
        <v>2.692</v>
      </c>
      <c r="U22" s="100">
        <v>1.052174</v>
      </c>
      <c r="V22" s="100">
        <v>0</v>
      </c>
      <c r="W22" s="100">
        <v>0.086957</v>
      </c>
      <c r="X22" s="100">
        <v>0</v>
      </c>
      <c r="Y22" s="100">
        <v>0</v>
      </c>
      <c r="Z22" s="100">
        <v>0.338087</v>
      </c>
      <c r="AA22" s="100">
        <v>0</v>
      </c>
      <c r="AB22" s="100">
        <v>0</v>
      </c>
      <c r="AC22" s="100">
        <v>0.434782</v>
      </c>
      <c r="AD22" s="100">
        <v>0</v>
      </c>
      <c r="AE22" s="100">
        <v>0</v>
      </c>
      <c r="AF22" s="100"/>
      <c r="AG22" s="100">
        <v>0.78</v>
      </c>
      <c r="AH22" s="100">
        <v>0</v>
      </c>
      <c r="AI22" s="100">
        <v>0</v>
      </c>
      <c r="AJ22" s="100">
        <v>0</v>
      </c>
      <c r="AK22" s="100">
        <v>0</v>
      </c>
      <c r="AL22" s="100">
        <v>0</v>
      </c>
      <c r="AM22" s="100">
        <v>0</v>
      </c>
      <c r="AN22" s="100">
        <v>0</v>
      </c>
      <c r="AO22" s="100">
        <v>0</v>
      </c>
      <c r="AP22" s="100">
        <v>0</v>
      </c>
      <c r="AQ22" s="100">
        <v>0</v>
      </c>
      <c r="AR22" s="100">
        <v>0</v>
      </c>
      <c r="AS22" s="100">
        <v>0</v>
      </c>
      <c r="AT22" s="100">
        <v>0</v>
      </c>
      <c r="AU22" s="100">
        <v>0</v>
      </c>
      <c r="AV22" s="100">
        <v>0</v>
      </c>
      <c r="AW22" s="100">
        <v>0</v>
      </c>
      <c r="AX22" s="100">
        <v>0</v>
      </c>
      <c r="AY22" s="100">
        <v>0</v>
      </c>
      <c r="AZ22" s="100">
        <v>0</v>
      </c>
      <c r="BA22" s="100">
        <v>0</v>
      </c>
      <c r="BB22" s="100">
        <v>0</v>
      </c>
      <c r="BC22" s="100">
        <v>0</v>
      </c>
      <c r="BD22" s="100">
        <v>0</v>
      </c>
      <c r="BE22" s="100">
        <v>0</v>
      </c>
      <c r="BF22" s="100">
        <v>0</v>
      </c>
      <c r="BG22" s="100">
        <v>0</v>
      </c>
      <c r="BH22" s="100"/>
      <c r="BI22" s="100"/>
    </row>
    <row r="23" ht="19.5" customHeight="1" spans="1:61">
      <c r="A23" s="86">
        <v>201</v>
      </c>
      <c r="B23" s="86">
        <v>6</v>
      </c>
      <c r="C23" s="86">
        <v>50</v>
      </c>
      <c r="D23" s="86" t="s">
        <v>117</v>
      </c>
      <c r="E23" s="100">
        <f t="shared" si="0"/>
        <v>142.0662</v>
      </c>
      <c r="F23" s="100">
        <v>114.2502</v>
      </c>
      <c r="G23" s="100">
        <v>38.6436</v>
      </c>
      <c r="H23" s="100">
        <v>4.76</v>
      </c>
      <c r="I23" s="100">
        <v>0</v>
      </c>
      <c r="J23" s="100">
        <v>35.4733</v>
      </c>
      <c r="K23" s="100">
        <v>0</v>
      </c>
      <c r="L23" s="100">
        <v>0</v>
      </c>
      <c r="M23" s="100">
        <v>0</v>
      </c>
      <c r="N23" s="100">
        <v>0</v>
      </c>
      <c r="O23" s="100">
        <v>0</v>
      </c>
      <c r="P23" s="100">
        <v>0</v>
      </c>
      <c r="Q23" s="100">
        <v>0</v>
      </c>
      <c r="R23" s="100">
        <v>0</v>
      </c>
      <c r="S23" s="100">
        <v>35.3733</v>
      </c>
      <c r="T23" s="100">
        <v>27.816</v>
      </c>
      <c r="U23" s="100">
        <v>11.047826</v>
      </c>
      <c r="V23" s="100">
        <v>0</v>
      </c>
      <c r="W23" s="100">
        <v>0.913043</v>
      </c>
      <c r="X23" s="100">
        <v>0</v>
      </c>
      <c r="Y23" s="100">
        <v>0</v>
      </c>
      <c r="Z23" s="100">
        <v>2.529913</v>
      </c>
      <c r="AA23" s="100">
        <v>0</v>
      </c>
      <c r="AB23" s="100">
        <v>0</v>
      </c>
      <c r="AC23" s="100">
        <v>4.565218</v>
      </c>
      <c r="AD23" s="100">
        <v>0</v>
      </c>
      <c r="AE23" s="100">
        <v>0</v>
      </c>
      <c r="AF23" s="100"/>
      <c r="AG23" s="100">
        <v>0</v>
      </c>
      <c r="AH23" s="100">
        <v>0</v>
      </c>
      <c r="AI23" s="100">
        <v>0</v>
      </c>
      <c r="AJ23" s="100">
        <v>0</v>
      </c>
      <c r="AK23" s="100">
        <v>0</v>
      </c>
      <c r="AL23" s="100">
        <v>0</v>
      </c>
      <c r="AM23" s="100">
        <v>0</v>
      </c>
      <c r="AN23" s="100">
        <v>0</v>
      </c>
      <c r="AO23" s="100">
        <v>0</v>
      </c>
      <c r="AP23" s="100">
        <v>0</v>
      </c>
      <c r="AQ23" s="100">
        <v>0</v>
      </c>
      <c r="AR23" s="100">
        <v>0</v>
      </c>
      <c r="AS23" s="100">
        <v>0</v>
      </c>
      <c r="AT23" s="100">
        <v>0</v>
      </c>
      <c r="AU23" s="100">
        <v>8.76</v>
      </c>
      <c r="AV23" s="100">
        <v>0</v>
      </c>
      <c r="AW23" s="100">
        <v>0</v>
      </c>
      <c r="AX23" s="100">
        <v>0</v>
      </c>
      <c r="AY23" s="100">
        <v>0</v>
      </c>
      <c r="AZ23" s="100">
        <v>0</v>
      </c>
      <c r="BA23" s="100">
        <v>0</v>
      </c>
      <c r="BB23" s="100">
        <v>0</v>
      </c>
      <c r="BC23" s="100">
        <v>0</v>
      </c>
      <c r="BD23" s="100">
        <v>0</v>
      </c>
      <c r="BE23" s="100">
        <v>0</v>
      </c>
      <c r="BF23" s="100">
        <v>0</v>
      </c>
      <c r="BG23" s="100">
        <v>0</v>
      </c>
      <c r="BH23" s="100"/>
      <c r="BI23" s="100"/>
    </row>
    <row r="24" ht="19.5" customHeight="1" spans="1:61">
      <c r="A24" s="86"/>
      <c r="B24" s="86">
        <v>8</v>
      </c>
      <c r="C24" s="86"/>
      <c r="D24" s="86" t="s">
        <v>118</v>
      </c>
      <c r="E24" s="100">
        <f t="shared" si="0"/>
        <v>58.0939</v>
      </c>
      <c r="F24" s="100">
        <v>47.0259</v>
      </c>
      <c r="G24" s="100">
        <v>17.2164</v>
      </c>
      <c r="H24" s="100">
        <v>2.142</v>
      </c>
      <c r="I24" s="100">
        <v>0</v>
      </c>
      <c r="J24" s="100">
        <v>15.6047</v>
      </c>
      <c r="K24" s="100">
        <v>0</v>
      </c>
      <c r="L24" s="100">
        <v>0</v>
      </c>
      <c r="M24" s="100">
        <v>0</v>
      </c>
      <c r="N24" s="100">
        <v>0</v>
      </c>
      <c r="O24" s="100">
        <v>0</v>
      </c>
      <c r="P24" s="100">
        <v>0</v>
      </c>
      <c r="Q24" s="100">
        <v>0</v>
      </c>
      <c r="R24" s="100">
        <v>0</v>
      </c>
      <c r="S24" s="100">
        <v>12.0628</v>
      </c>
      <c r="T24" s="100">
        <v>11.068</v>
      </c>
      <c r="U24" s="100">
        <v>2.4</v>
      </c>
      <c r="V24" s="100">
        <v>1</v>
      </c>
      <c r="W24" s="100">
        <v>0</v>
      </c>
      <c r="X24" s="100">
        <v>0</v>
      </c>
      <c r="Y24" s="100">
        <v>0</v>
      </c>
      <c r="Z24" s="100">
        <v>1.088</v>
      </c>
      <c r="AA24" s="100">
        <v>0</v>
      </c>
      <c r="AB24" s="100">
        <v>0</v>
      </c>
      <c r="AC24" s="100">
        <v>2</v>
      </c>
      <c r="AD24" s="100">
        <v>0.8</v>
      </c>
      <c r="AE24" s="100">
        <v>0</v>
      </c>
      <c r="AF24" s="100"/>
      <c r="AG24" s="100">
        <v>0</v>
      </c>
      <c r="AH24" s="100">
        <v>0</v>
      </c>
      <c r="AI24" s="100">
        <v>0</v>
      </c>
      <c r="AJ24" s="100">
        <v>0</v>
      </c>
      <c r="AK24" s="100">
        <v>0</v>
      </c>
      <c r="AL24" s="100">
        <v>0</v>
      </c>
      <c r="AM24" s="100">
        <v>0</v>
      </c>
      <c r="AN24" s="100">
        <v>0</v>
      </c>
      <c r="AO24" s="100">
        <v>0</v>
      </c>
      <c r="AP24" s="100">
        <v>0</v>
      </c>
      <c r="AQ24" s="100">
        <v>0</v>
      </c>
      <c r="AR24" s="100">
        <v>0</v>
      </c>
      <c r="AS24" s="100">
        <v>0</v>
      </c>
      <c r="AT24" s="100">
        <v>0</v>
      </c>
      <c r="AU24" s="100">
        <v>3.78</v>
      </c>
      <c r="AV24" s="100">
        <v>0</v>
      </c>
      <c r="AW24" s="100">
        <v>0</v>
      </c>
      <c r="AX24" s="100">
        <v>0</v>
      </c>
      <c r="AY24" s="100">
        <v>0</v>
      </c>
      <c r="AZ24" s="100">
        <v>0</v>
      </c>
      <c r="BA24" s="100">
        <v>0</v>
      </c>
      <c r="BB24" s="100">
        <v>0</v>
      </c>
      <c r="BC24" s="100">
        <v>0</v>
      </c>
      <c r="BD24" s="100">
        <v>0</v>
      </c>
      <c r="BE24" s="100">
        <v>0</v>
      </c>
      <c r="BF24" s="100">
        <v>0</v>
      </c>
      <c r="BG24" s="100">
        <v>0</v>
      </c>
      <c r="BH24" s="100"/>
      <c r="BI24" s="100"/>
    </row>
    <row r="25" ht="19.5" customHeight="1" spans="1:61">
      <c r="A25" s="86">
        <v>201</v>
      </c>
      <c r="B25" s="86">
        <v>8</v>
      </c>
      <c r="C25" s="86">
        <v>2</v>
      </c>
      <c r="D25" s="86" t="s">
        <v>120</v>
      </c>
      <c r="E25" s="100">
        <f t="shared" si="0"/>
        <v>0</v>
      </c>
      <c r="F25" s="100">
        <v>0</v>
      </c>
      <c r="G25" s="100">
        <v>0</v>
      </c>
      <c r="H25" s="100">
        <v>0</v>
      </c>
      <c r="I25" s="100">
        <v>0</v>
      </c>
      <c r="J25" s="100">
        <v>0</v>
      </c>
      <c r="K25" s="100">
        <v>0</v>
      </c>
      <c r="L25" s="100">
        <v>0</v>
      </c>
      <c r="M25" s="100">
        <v>0</v>
      </c>
      <c r="N25" s="100">
        <v>0</v>
      </c>
      <c r="O25" s="100">
        <v>0</v>
      </c>
      <c r="P25" s="100">
        <v>0</v>
      </c>
      <c r="Q25" s="100">
        <v>0</v>
      </c>
      <c r="R25" s="100">
        <v>0</v>
      </c>
      <c r="S25" s="100">
        <v>0</v>
      </c>
      <c r="T25" s="100">
        <v>0</v>
      </c>
      <c r="U25" s="100">
        <v>0</v>
      </c>
      <c r="V25" s="100">
        <v>0</v>
      </c>
      <c r="W25" s="100">
        <v>0</v>
      </c>
      <c r="X25" s="100">
        <v>0</v>
      </c>
      <c r="Y25" s="100">
        <v>0</v>
      </c>
      <c r="Z25" s="100">
        <v>0</v>
      </c>
      <c r="AA25" s="100">
        <v>0</v>
      </c>
      <c r="AB25" s="100">
        <v>0</v>
      </c>
      <c r="AC25" s="100">
        <v>0</v>
      </c>
      <c r="AD25" s="100">
        <v>0</v>
      </c>
      <c r="AE25" s="100">
        <v>0</v>
      </c>
      <c r="AF25" s="100"/>
      <c r="AG25" s="100">
        <v>0</v>
      </c>
      <c r="AH25" s="100">
        <v>0</v>
      </c>
      <c r="AI25" s="100">
        <v>0</v>
      </c>
      <c r="AJ25" s="100">
        <v>0</v>
      </c>
      <c r="AK25" s="100">
        <v>0</v>
      </c>
      <c r="AL25" s="100">
        <v>0</v>
      </c>
      <c r="AM25" s="100">
        <v>0</v>
      </c>
      <c r="AN25" s="100">
        <v>0</v>
      </c>
      <c r="AO25" s="100">
        <v>0</v>
      </c>
      <c r="AP25" s="100">
        <v>0</v>
      </c>
      <c r="AQ25" s="100">
        <v>0</v>
      </c>
      <c r="AR25" s="100">
        <v>0</v>
      </c>
      <c r="AS25" s="100">
        <v>0</v>
      </c>
      <c r="AT25" s="100">
        <v>0</v>
      </c>
      <c r="AU25" s="100">
        <v>0</v>
      </c>
      <c r="AV25" s="100">
        <v>0</v>
      </c>
      <c r="AW25" s="100">
        <v>0</v>
      </c>
      <c r="AX25" s="100">
        <v>0</v>
      </c>
      <c r="AY25" s="100">
        <v>0</v>
      </c>
      <c r="AZ25" s="100">
        <v>0</v>
      </c>
      <c r="BA25" s="100">
        <v>0</v>
      </c>
      <c r="BB25" s="100">
        <v>0</v>
      </c>
      <c r="BC25" s="100">
        <v>0</v>
      </c>
      <c r="BD25" s="100">
        <v>0</v>
      </c>
      <c r="BE25" s="100">
        <v>0</v>
      </c>
      <c r="BF25" s="100">
        <v>0</v>
      </c>
      <c r="BG25" s="100">
        <v>0</v>
      </c>
      <c r="BH25" s="100"/>
      <c r="BI25" s="100"/>
    </row>
    <row r="26" ht="19.5" customHeight="1" spans="1:61">
      <c r="A26" s="86">
        <v>201</v>
      </c>
      <c r="B26" s="86">
        <v>8</v>
      </c>
      <c r="C26" s="86">
        <v>50</v>
      </c>
      <c r="D26" s="86" t="s">
        <v>122</v>
      </c>
      <c r="E26" s="100">
        <f t="shared" si="0"/>
        <v>58.0939</v>
      </c>
      <c r="F26" s="100">
        <v>47.0259</v>
      </c>
      <c r="G26" s="100">
        <v>17.2164</v>
      </c>
      <c r="H26" s="100">
        <v>2.142</v>
      </c>
      <c r="I26" s="100">
        <v>0</v>
      </c>
      <c r="J26" s="100">
        <v>15.6047</v>
      </c>
      <c r="K26" s="100">
        <v>0</v>
      </c>
      <c r="L26" s="100">
        <v>0</v>
      </c>
      <c r="M26" s="100">
        <v>0</v>
      </c>
      <c r="N26" s="100">
        <v>0</v>
      </c>
      <c r="O26" s="100">
        <v>0</v>
      </c>
      <c r="P26" s="100">
        <v>0</v>
      </c>
      <c r="Q26" s="100">
        <v>0</v>
      </c>
      <c r="R26" s="100">
        <v>0</v>
      </c>
      <c r="S26" s="100">
        <v>12.0628</v>
      </c>
      <c r="T26" s="100">
        <v>11.068</v>
      </c>
      <c r="U26" s="100">
        <v>2.4</v>
      </c>
      <c r="V26" s="100">
        <v>1</v>
      </c>
      <c r="W26" s="100">
        <v>0</v>
      </c>
      <c r="X26" s="100">
        <v>0</v>
      </c>
      <c r="Y26" s="100">
        <v>0</v>
      </c>
      <c r="Z26" s="100">
        <v>1.088</v>
      </c>
      <c r="AA26" s="100">
        <v>0</v>
      </c>
      <c r="AB26" s="100">
        <v>0</v>
      </c>
      <c r="AC26" s="100">
        <v>2</v>
      </c>
      <c r="AD26" s="100">
        <v>0.8</v>
      </c>
      <c r="AE26" s="100">
        <v>0</v>
      </c>
      <c r="AF26" s="100"/>
      <c r="AG26" s="100">
        <v>0</v>
      </c>
      <c r="AH26" s="100">
        <v>0</v>
      </c>
      <c r="AI26" s="100">
        <v>0</v>
      </c>
      <c r="AJ26" s="100">
        <v>0</v>
      </c>
      <c r="AK26" s="100">
        <v>0</v>
      </c>
      <c r="AL26" s="100">
        <v>0</v>
      </c>
      <c r="AM26" s="100">
        <v>0</v>
      </c>
      <c r="AN26" s="100">
        <v>0</v>
      </c>
      <c r="AO26" s="100">
        <v>0</v>
      </c>
      <c r="AP26" s="100">
        <v>0</v>
      </c>
      <c r="AQ26" s="100">
        <v>0</v>
      </c>
      <c r="AR26" s="100">
        <v>0</v>
      </c>
      <c r="AS26" s="100">
        <v>0</v>
      </c>
      <c r="AT26" s="100">
        <v>0</v>
      </c>
      <c r="AU26" s="100">
        <v>3.78</v>
      </c>
      <c r="AV26" s="100">
        <v>0</v>
      </c>
      <c r="AW26" s="100">
        <v>0</v>
      </c>
      <c r="AX26" s="100">
        <v>0</v>
      </c>
      <c r="AY26" s="100">
        <v>0</v>
      </c>
      <c r="AZ26" s="100">
        <v>0</v>
      </c>
      <c r="BA26" s="100">
        <v>0</v>
      </c>
      <c r="BB26" s="100">
        <v>0</v>
      </c>
      <c r="BC26" s="100">
        <v>0</v>
      </c>
      <c r="BD26" s="100">
        <v>0</v>
      </c>
      <c r="BE26" s="100">
        <v>0</v>
      </c>
      <c r="BF26" s="100">
        <v>0</v>
      </c>
      <c r="BG26" s="100">
        <v>0</v>
      </c>
      <c r="BH26" s="100"/>
      <c r="BI26" s="100"/>
    </row>
    <row r="27" ht="19.5" customHeight="1" spans="1:61">
      <c r="A27" s="86"/>
      <c r="B27" s="86">
        <v>11</v>
      </c>
      <c r="C27" s="86"/>
      <c r="D27" s="86" t="s">
        <v>124</v>
      </c>
      <c r="E27" s="100">
        <f t="shared" si="0"/>
        <v>92.994</v>
      </c>
      <c r="F27" s="100">
        <v>65.754</v>
      </c>
      <c r="G27" s="100">
        <v>22.2084</v>
      </c>
      <c r="H27" s="100">
        <v>12.062</v>
      </c>
      <c r="I27" s="100">
        <v>1.9519</v>
      </c>
      <c r="J27" s="100">
        <v>7.9593</v>
      </c>
      <c r="K27" s="100">
        <v>0</v>
      </c>
      <c r="L27" s="100">
        <v>0</v>
      </c>
      <c r="M27" s="100">
        <v>0</v>
      </c>
      <c r="N27" s="100">
        <v>0</v>
      </c>
      <c r="O27" s="100">
        <v>0</v>
      </c>
      <c r="P27" s="100">
        <v>0</v>
      </c>
      <c r="Q27" s="100">
        <v>0</v>
      </c>
      <c r="R27" s="100">
        <v>0</v>
      </c>
      <c r="S27" s="100">
        <v>21.5724</v>
      </c>
      <c r="T27" s="100">
        <v>27.24</v>
      </c>
      <c r="U27" s="100">
        <v>6.828</v>
      </c>
      <c r="V27" s="100">
        <v>2.5</v>
      </c>
      <c r="W27" s="100">
        <v>0.1</v>
      </c>
      <c r="X27" s="100">
        <v>0</v>
      </c>
      <c r="Y27" s="100">
        <v>0</v>
      </c>
      <c r="Z27" s="100">
        <v>1.652</v>
      </c>
      <c r="AA27" s="100">
        <v>0</v>
      </c>
      <c r="AB27" s="100">
        <v>0</v>
      </c>
      <c r="AC27" s="100">
        <v>2.22</v>
      </c>
      <c r="AD27" s="100">
        <v>0</v>
      </c>
      <c r="AE27" s="100">
        <v>0</v>
      </c>
      <c r="AF27" s="100"/>
      <c r="AG27" s="100">
        <v>13.16</v>
      </c>
      <c r="AH27" s="100">
        <v>0</v>
      </c>
      <c r="AI27" s="100">
        <v>0</v>
      </c>
      <c r="AJ27" s="100">
        <v>0</v>
      </c>
      <c r="AK27" s="100">
        <v>0</v>
      </c>
      <c r="AL27" s="100">
        <v>0</v>
      </c>
      <c r="AM27" s="100">
        <v>0</v>
      </c>
      <c r="AN27" s="100">
        <v>0</v>
      </c>
      <c r="AO27" s="100">
        <v>0</v>
      </c>
      <c r="AP27" s="100">
        <v>0</v>
      </c>
      <c r="AQ27" s="100">
        <v>0</v>
      </c>
      <c r="AR27" s="100">
        <v>0</v>
      </c>
      <c r="AS27" s="100">
        <v>0</v>
      </c>
      <c r="AT27" s="100">
        <v>0</v>
      </c>
      <c r="AU27" s="100">
        <v>0.78</v>
      </c>
      <c r="AV27" s="100">
        <v>0</v>
      </c>
      <c r="AW27" s="100">
        <v>0</v>
      </c>
      <c r="AX27" s="100">
        <v>0</v>
      </c>
      <c r="AY27" s="100">
        <v>0</v>
      </c>
      <c r="AZ27" s="100">
        <v>0</v>
      </c>
      <c r="BA27" s="100">
        <v>0</v>
      </c>
      <c r="BB27" s="100">
        <v>0</v>
      </c>
      <c r="BC27" s="100">
        <v>0</v>
      </c>
      <c r="BD27" s="100">
        <v>0</v>
      </c>
      <c r="BE27" s="100">
        <v>0</v>
      </c>
      <c r="BF27" s="100">
        <v>0</v>
      </c>
      <c r="BG27" s="100">
        <v>0</v>
      </c>
      <c r="BH27" s="100"/>
      <c r="BI27" s="100"/>
    </row>
    <row r="28" ht="19.5" customHeight="1" spans="1:61">
      <c r="A28" s="86">
        <v>201</v>
      </c>
      <c r="B28" s="86">
        <v>11</v>
      </c>
      <c r="C28" s="86">
        <v>1</v>
      </c>
      <c r="D28" s="86" t="s">
        <v>126</v>
      </c>
      <c r="E28" s="100">
        <f t="shared" si="0"/>
        <v>24.0289</v>
      </c>
      <c r="F28" s="100">
        <v>19.0609</v>
      </c>
      <c r="G28" s="100">
        <v>10.1016</v>
      </c>
      <c r="H28" s="100">
        <v>7.548</v>
      </c>
      <c r="I28" s="100">
        <v>1.4113</v>
      </c>
      <c r="J28" s="100">
        <v>0</v>
      </c>
      <c r="K28" s="100">
        <v>0</v>
      </c>
      <c r="L28" s="100">
        <v>0</v>
      </c>
      <c r="M28" s="100">
        <v>0</v>
      </c>
      <c r="N28" s="100">
        <v>0</v>
      </c>
      <c r="O28" s="100">
        <v>0</v>
      </c>
      <c r="P28" s="100">
        <v>0</v>
      </c>
      <c r="Q28" s="100">
        <v>0</v>
      </c>
      <c r="R28" s="100">
        <v>0</v>
      </c>
      <c r="S28" s="100">
        <v>0</v>
      </c>
      <c r="T28" s="100">
        <v>4.968</v>
      </c>
      <c r="U28" s="100">
        <v>2.144</v>
      </c>
      <c r="V28" s="100">
        <v>0</v>
      </c>
      <c r="W28" s="100">
        <v>0</v>
      </c>
      <c r="X28" s="100">
        <v>0</v>
      </c>
      <c r="Y28" s="100">
        <v>0</v>
      </c>
      <c r="Z28" s="100">
        <v>0.054</v>
      </c>
      <c r="AA28" s="100">
        <v>0</v>
      </c>
      <c r="AB28" s="100">
        <v>0</v>
      </c>
      <c r="AC28" s="100">
        <v>0.61</v>
      </c>
      <c r="AD28" s="100">
        <v>0</v>
      </c>
      <c r="AE28" s="100">
        <v>0</v>
      </c>
      <c r="AF28" s="100"/>
      <c r="AG28" s="100">
        <v>2.16</v>
      </c>
      <c r="AH28" s="100">
        <v>0</v>
      </c>
      <c r="AI28" s="100">
        <v>0</v>
      </c>
      <c r="AJ28" s="100">
        <v>0</v>
      </c>
      <c r="AK28" s="100">
        <v>0</v>
      </c>
      <c r="AL28" s="100">
        <v>0</v>
      </c>
      <c r="AM28" s="100">
        <v>0</v>
      </c>
      <c r="AN28" s="100">
        <v>0</v>
      </c>
      <c r="AO28" s="100">
        <v>0</v>
      </c>
      <c r="AP28" s="100">
        <v>0</v>
      </c>
      <c r="AQ28" s="100">
        <v>0</v>
      </c>
      <c r="AR28" s="100">
        <v>0</v>
      </c>
      <c r="AS28" s="100">
        <v>0</v>
      </c>
      <c r="AT28" s="100">
        <v>0</v>
      </c>
      <c r="AU28" s="100">
        <v>0</v>
      </c>
      <c r="AV28" s="100">
        <v>0</v>
      </c>
      <c r="AW28" s="100">
        <v>0</v>
      </c>
      <c r="AX28" s="100">
        <v>0</v>
      </c>
      <c r="AY28" s="100">
        <v>0</v>
      </c>
      <c r="AZ28" s="100">
        <v>0</v>
      </c>
      <c r="BA28" s="100">
        <v>0</v>
      </c>
      <c r="BB28" s="100">
        <v>0</v>
      </c>
      <c r="BC28" s="100">
        <v>0</v>
      </c>
      <c r="BD28" s="100">
        <v>0</v>
      </c>
      <c r="BE28" s="100">
        <v>0</v>
      </c>
      <c r="BF28" s="100">
        <v>0</v>
      </c>
      <c r="BG28" s="100">
        <v>0</v>
      </c>
      <c r="BH28" s="100"/>
      <c r="BI28" s="100"/>
    </row>
    <row r="29" ht="19.5" customHeight="1" spans="1:61">
      <c r="A29" s="86">
        <v>201</v>
      </c>
      <c r="B29" s="86">
        <v>11</v>
      </c>
      <c r="C29" s="86">
        <v>2</v>
      </c>
      <c r="D29" s="86" t="s">
        <v>127</v>
      </c>
      <c r="E29" s="100">
        <f t="shared" si="0"/>
        <v>0</v>
      </c>
      <c r="F29" s="100">
        <v>0</v>
      </c>
      <c r="G29" s="100">
        <v>0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0">
        <v>0</v>
      </c>
      <c r="T29" s="100">
        <v>0</v>
      </c>
      <c r="U29" s="100">
        <v>0</v>
      </c>
      <c r="V29" s="100">
        <v>0</v>
      </c>
      <c r="W29" s="100">
        <v>0</v>
      </c>
      <c r="X29" s="100">
        <v>0</v>
      </c>
      <c r="Y29" s="100">
        <v>0</v>
      </c>
      <c r="Z29" s="100">
        <v>0</v>
      </c>
      <c r="AA29" s="100">
        <v>0</v>
      </c>
      <c r="AB29" s="100">
        <v>0</v>
      </c>
      <c r="AC29" s="100">
        <v>0</v>
      </c>
      <c r="AD29" s="100">
        <v>0</v>
      </c>
      <c r="AE29" s="100">
        <v>0</v>
      </c>
      <c r="AF29" s="100"/>
      <c r="AG29" s="100">
        <v>0</v>
      </c>
      <c r="AH29" s="100">
        <v>0</v>
      </c>
      <c r="AI29" s="100">
        <v>0</v>
      </c>
      <c r="AJ29" s="100">
        <v>0</v>
      </c>
      <c r="AK29" s="100">
        <v>0</v>
      </c>
      <c r="AL29" s="100">
        <v>0</v>
      </c>
      <c r="AM29" s="100">
        <v>0</v>
      </c>
      <c r="AN29" s="100">
        <v>0</v>
      </c>
      <c r="AO29" s="100">
        <v>0</v>
      </c>
      <c r="AP29" s="100">
        <v>0</v>
      </c>
      <c r="AQ29" s="100">
        <v>0</v>
      </c>
      <c r="AR29" s="100">
        <v>0</v>
      </c>
      <c r="AS29" s="100">
        <v>0</v>
      </c>
      <c r="AT29" s="100">
        <v>0</v>
      </c>
      <c r="AU29" s="100">
        <v>0</v>
      </c>
      <c r="AV29" s="100">
        <v>0</v>
      </c>
      <c r="AW29" s="100">
        <v>0</v>
      </c>
      <c r="AX29" s="100">
        <v>0</v>
      </c>
      <c r="AY29" s="100">
        <v>0</v>
      </c>
      <c r="AZ29" s="100">
        <v>0</v>
      </c>
      <c r="BA29" s="100">
        <v>0</v>
      </c>
      <c r="BB29" s="100">
        <v>0</v>
      </c>
      <c r="BC29" s="100">
        <v>0</v>
      </c>
      <c r="BD29" s="100">
        <v>0</v>
      </c>
      <c r="BE29" s="100">
        <v>0</v>
      </c>
      <c r="BF29" s="100">
        <v>0</v>
      </c>
      <c r="BG29" s="100">
        <v>0</v>
      </c>
      <c r="BH29" s="100"/>
      <c r="BI29" s="100"/>
    </row>
    <row r="30" ht="19.5" customHeight="1" spans="1:61">
      <c r="A30" s="86">
        <v>201</v>
      </c>
      <c r="B30" s="86">
        <v>11</v>
      </c>
      <c r="C30" s="86">
        <v>50</v>
      </c>
      <c r="D30" s="86" t="s">
        <v>129</v>
      </c>
      <c r="E30" s="100">
        <f t="shared" si="0"/>
        <v>68.9651</v>
      </c>
      <c r="F30" s="100">
        <v>46.6931</v>
      </c>
      <c r="G30" s="100">
        <v>12.1068</v>
      </c>
      <c r="H30" s="100">
        <v>4.514</v>
      </c>
      <c r="I30" s="100">
        <v>0.5406</v>
      </c>
      <c r="J30" s="100">
        <v>7.9593</v>
      </c>
      <c r="K30" s="100">
        <v>0</v>
      </c>
      <c r="L30" s="100">
        <v>0</v>
      </c>
      <c r="M30" s="100">
        <v>0</v>
      </c>
      <c r="N30" s="100">
        <v>0</v>
      </c>
      <c r="O30" s="100">
        <v>0</v>
      </c>
      <c r="P30" s="100">
        <v>0</v>
      </c>
      <c r="Q30" s="100">
        <v>0</v>
      </c>
      <c r="R30" s="100">
        <v>0</v>
      </c>
      <c r="S30" s="100">
        <v>21.5724</v>
      </c>
      <c r="T30" s="100">
        <v>22.272</v>
      </c>
      <c r="U30" s="100">
        <v>4.684</v>
      </c>
      <c r="V30" s="100">
        <v>2.5</v>
      </c>
      <c r="W30" s="100">
        <v>0.1</v>
      </c>
      <c r="X30" s="100">
        <v>0</v>
      </c>
      <c r="Y30" s="100">
        <v>0</v>
      </c>
      <c r="Z30" s="100">
        <v>1.598</v>
      </c>
      <c r="AA30" s="100">
        <v>0</v>
      </c>
      <c r="AB30" s="100">
        <v>0</v>
      </c>
      <c r="AC30" s="100">
        <v>1.61</v>
      </c>
      <c r="AD30" s="100">
        <v>0</v>
      </c>
      <c r="AE30" s="100">
        <v>0</v>
      </c>
      <c r="AF30" s="100"/>
      <c r="AG30" s="100">
        <v>11</v>
      </c>
      <c r="AH30" s="100">
        <v>0</v>
      </c>
      <c r="AI30" s="100">
        <v>0</v>
      </c>
      <c r="AJ30" s="100">
        <v>0</v>
      </c>
      <c r="AK30" s="100">
        <v>0</v>
      </c>
      <c r="AL30" s="100">
        <v>0</v>
      </c>
      <c r="AM30" s="100">
        <v>0</v>
      </c>
      <c r="AN30" s="100">
        <v>0</v>
      </c>
      <c r="AO30" s="100">
        <v>0</v>
      </c>
      <c r="AP30" s="100">
        <v>0</v>
      </c>
      <c r="AQ30" s="100">
        <v>0</v>
      </c>
      <c r="AR30" s="100">
        <v>0</v>
      </c>
      <c r="AS30" s="100">
        <v>0</v>
      </c>
      <c r="AT30" s="100">
        <v>0</v>
      </c>
      <c r="AU30" s="100">
        <v>0.78</v>
      </c>
      <c r="AV30" s="100">
        <v>0</v>
      </c>
      <c r="AW30" s="100">
        <v>0</v>
      </c>
      <c r="AX30" s="100">
        <v>0</v>
      </c>
      <c r="AY30" s="100">
        <v>0</v>
      </c>
      <c r="AZ30" s="100">
        <v>0</v>
      </c>
      <c r="BA30" s="100">
        <v>0</v>
      </c>
      <c r="BB30" s="100">
        <v>0</v>
      </c>
      <c r="BC30" s="100">
        <v>0</v>
      </c>
      <c r="BD30" s="100">
        <v>0</v>
      </c>
      <c r="BE30" s="100">
        <v>0</v>
      </c>
      <c r="BF30" s="100">
        <v>0</v>
      </c>
      <c r="BG30" s="100">
        <v>0</v>
      </c>
      <c r="BH30" s="100"/>
      <c r="BI30" s="100"/>
    </row>
    <row r="31" ht="19.5" customHeight="1" spans="1:61">
      <c r="A31" s="86"/>
      <c r="B31" s="86">
        <v>13</v>
      </c>
      <c r="C31" s="86"/>
      <c r="D31" s="86" t="s">
        <v>131</v>
      </c>
      <c r="E31" s="100">
        <f t="shared" si="0"/>
        <v>716.0799</v>
      </c>
      <c r="F31" s="100">
        <v>611.5759</v>
      </c>
      <c r="G31" s="100">
        <v>344.6492</v>
      </c>
      <c r="H31" s="100">
        <v>34.638</v>
      </c>
      <c r="I31" s="100">
        <v>3.3566</v>
      </c>
      <c r="J31" s="100">
        <v>115.4345</v>
      </c>
      <c r="K31" s="100">
        <v>0</v>
      </c>
      <c r="L31" s="100">
        <v>0</v>
      </c>
      <c r="M31" s="100">
        <v>0</v>
      </c>
      <c r="N31" s="100">
        <v>0</v>
      </c>
      <c r="O31" s="100">
        <v>0</v>
      </c>
      <c r="P31" s="100">
        <v>0</v>
      </c>
      <c r="Q31" s="100">
        <v>0</v>
      </c>
      <c r="R31" s="100">
        <v>0</v>
      </c>
      <c r="S31" s="100">
        <v>113.4976</v>
      </c>
      <c r="T31" s="100">
        <v>104.504</v>
      </c>
      <c r="U31" s="100">
        <v>30.85</v>
      </c>
      <c r="V31" s="100">
        <v>17.160001</v>
      </c>
      <c r="W31" s="100">
        <v>0</v>
      </c>
      <c r="X31" s="100">
        <v>0</v>
      </c>
      <c r="Y31" s="100">
        <v>6</v>
      </c>
      <c r="Z31" s="100">
        <v>8.374</v>
      </c>
      <c r="AA31" s="100">
        <v>0</v>
      </c>
      <c r="AB31" s="100">
        <v>0</v>
      </c>
      <c r="AC31" s="100">
        <v>7.499999</v>
      </c>
      <c r="AD31" s="100">
        <v>0</v>
      </c>
      <c r="AE31" s="100">
        <v>0</v>
      </c>
      <c r="AF31" s="100"/>
      <c r="AG31" s="100">
        <v>4.14</v>
      </c>
      <c r="AH31" s="100">
        <v>0</v>
      </c>
      <c r="AI31" s="100">
        <v>0</v>
      </c>
      <c r="AJ31" s="100">
        <v>0</v>
      </c>
      <c r="AK31" s="100">
        <v>0</v>
      </c>
      <c r="AL31" s="100">
        <v>0</v>
      </c>
      <c r="AM31" s="100">
        <v>0</v>
      </c>
      <c r="AN31" s="100">
        <v>0</v>
      </c>
      <c r="AO31" s="100">
        <v>0</v>
      </c>
      <c r="AP31" s="100">
        <v>0</v>
      </c>
      <c r="AQ31" s="100">
        <v>0</v>
      </c>
      <c r="AR31" s="100">
        <v>0</v>
      </c>
      <c r="AS31" s="100">
        <v>0</v>
      </c>
      <c r="AT31" s="100">
        <v>0</v>
      </c>
      <c r="AU31" s="100">
        <v>30.48</v>
      </c>
      <c r="AV31" s="100">
        <v>0</v>
      </c>
      <c r="AW31" s="100">
        <v>0</v>
      </c>
      <c r="AX31" s="100">
        <v>0</v>
      </c>
      <c r="AY31" s="100">
        <v>0</v>
      </c>
      <c r="AZ31" s="100">
        <v>0</v>
      </c>
      <c r="BA31" s="100">
        <v>0</v>
      </c>
      <c r="BB31" s="100">
        <v>0</v>
      </c>
      <c r="BC31" s="100">
        <v>0</v>
      </c>
      <c r="BD31" s="100">
        <v>0</v>
      </c>
      <c r="BE31" s="100">
        <v>0</v>
      </c>
      <c r="BF31" s="100">
        <v>0</v>
      </c>
      <c r="BG31" s="100">
        <v>0</v>
      </c>
      <c r="BH31" s="100"/>
      <c r="BI31" s="100"/>
    </row>
    <row r="32" ht="19.5" customHeight="1" spans="1:61">
      <c r="A32" s="86">
        <v>201</v>
      </c>
      <c r="B32" s="86">
        <v>13</v>
      </c>
      <c r="C32" s="86">
        <v>1</v>
      </c>
      <c r="D32" s="86" t="s">
        <v>133</v>
      </c>
      <c r="E32" s="100">
        <f t="shared" si="0"/>
        <v>55.9538</v>
      </c>
      <c r="F32" s="100">
        <v>45.3018</v>
      </c>
      <c r="G32" s="100">
        <v>24.2052</v>
      </c>
      <c r="H32" s="100">
        <v>17.74</v>
      </c>
      <c r="I32" s="100">
        <v>3.3566</v>
      </c>
      <c r="J32" s="100">
        <v>0</v>
      </c>
      <c r="K32" s="100">
        <v>0</v>
      </c>
      <c r="L32" s="100">
        <v>0</v>
      </c>
      <c r="M32" s="100">
        <v>0</v>
      </c>
      <c r="N32" s="100">
        <v>0</v>
      </c>
      <c r="O32" s="100">
        <v>0</v>
      </c>
      <c r="P32" s="100">
        <v>0</v>
      </c>
      <c r="Q32" s="100">
        <v>0</v>
      </c>
      <c r="R32" s="100">
        <v>0</v>
      </c>
      <c r="S32" s="100">
        <v>0</v>
      </c>
      <c r="T32" s="100">
        <v>10.652</v>
      </c>
      <c r="U32" s="100">
        <v>2.328308</v>
      </c>
      <c r="V32" s="100">
        <v>0.588462</v>
      </c>
      <c r="W32" s="100">
        <v>0</v>
      </c>
      <c r="X32" s="100">
        <v>0</v>
      </c>
      <c r="Y32" s="100">
        <v>0</v>
      </c>
      <c r="Z32" s="100">
        <v>1.064462</v>
      </c>
      <c r="AA32" s="100">
        <v>0</v>
      </c>
      <c r="AB32" s="100">
        <v>0</v>
      </c>
      <c r="AC32" s="100">
        <v>2.530768</v>
      </c>
      <c r="AD32" s="100">
        <v>0</v>
      </c>
      <c r="AE32" s="100">
        <v>0</v>
      </c>
      <c r="AF32" s="100"/>
      <c r="AG32" s="100">
        <v>4.14</v>
      </c>
      <c r="AH32" s="100">
        <v>0</v>
      </c>
      <c r="AI32" s="100">
        <v>0</v>
      </c>
      <c r="AJ32" s="100">
        <v>0</v>
      </c>
      <c r="AK32" s="100">
        <v>0</v>
      </c>
      <c r="AL32" s="100">
        <v>0</v>
      </c>
      <c r="AM32" s="100">
        <v>0</v>
      </c>
      <c r="AN32" s="100">
        <v>0</v>
      </c>
      <c r="AO32" s="100">
        <v>0</v>
      </c>
      <c r="AP32" s="100">
        <v>0</v>
      </c>
      <c r="AQ32" s="100">
        <v>0</v>
      </c>
      <c r="AR32" s="100">
        <v>0</v>
      </c>
      <c r="AS32" s="100">
        <v>0</v>
      </c>
      <c r="AT32" s="100">
        <v>0</v>
      </c>
      <c r="AU32" s="100">
        <v>0</v>
      </c>
      <c r="AV32" s="100">
        <v>0</v>
      </c>
      <c r="AW32" s="100">
        <v>0</v>
      </c>
      <c r="AX32" s="100">
        <v>0</v>
      </c>
      <c r="AY32" s="100">
        <v>0</v>
      </c>
      <c r="AZ32" s="100">
        <v>0</v>
      </c>
      <c r="BA32" s="100">
        <v>0</v>
      </c>
      <c r="BB32" s="100">
        <v>0</v>
      </c>
      <c r="BC32" s="100">
        <v>0</v>
      </c>
      <c r="BD32" s="100">
        <v>0</v>
      </c>
      <c r="BE32" s="100">
        <v>0</v>
      </c>
      <c r="BF32" s="100">
        <v>0</v>
      </c>
      <c r="BG32" s="100">
        <v>0</v>
      </c>
      <c r="BH32" s="100"/>
      <c r="BI32" s="100"/>
    </row>
    <row r="33" ht="19.5" customHeight="1" spans="1:61">
      <c r="A33" s="86">
        <v>201</v>
      </c>
      <c r="B33" s="86">
        <v>13</v>
      </c>
      <c r="C33" s="86">
        <v>2</v>
      </c>
      <c r="D33" s="86" t="s">
        <v>134</v>
      </c>
      <c r="E33" s="100">
        <f t="shared" si="0"/>
        <v>0</v>
      </c>
      <c r="F33" s="100">
        <v>0</v>
      </c>
      <c r="G33" s="100">
        <v>0</v>
      </c>
      <c r="H33" s="100">
        <v>0</v>
      </c>
      <c r="I33" s="100">
        <v>0</v>
      </c>
      <c r="J33" s="100">
        <v>0</v>
      </c>
      <c r="K33" s="100">
        <v>0</v>
      </c>
      <c r="L33" s="100">
        <v>0</v>
      </c>
      <c r="M33" s="100">
        <v>0</v>
      </c>
      <c r="N33" s="100">
        <v>0</v>
      </c>
      <c r="O33" s="100">
        <v>0</v>
      </c>
      <c r="P33" s="100">
        <v>0</v>
      </c>
      <c r="Q33" s="100">
        <v>0</v>
      </c>
      <c r="R33" s="100">
        <v>0</v>
      </c>
      <c r="S33" s="100">
        <v>0</v>
      </c>
      <c r="T33" s="100">
        <v>0</v>
      </c>
      <c r="U33" s="100">
        <v>0</v>
      </c>
      <c r="V33" s="100">
        <v>0</v>
      </c>
      <c r="W33" s="100">
        <v>0</v>
      </c>
      <c r="X33" s="100">
        <v>0</v>
      </c>
      <c r="Y33" s="100">
        <v>0</v>
      </c>
      <c r="Z33" s="100">
        <v>0</v>
      </c>
      <c r="AA33" s="100">
        <v>0</v>
      </c>
      <c r="AB33" s="100">
        <v>0</v>
      </c>
      <c r="AC33" s="100">
        <v>0</v>
      </c>
      <c r="AD33" s="100">
        <v>0</v>
      </c>
      <c r="AE33" s="100">
        <v>0</v>
      </c>
      <c r="AF33" s="100"/>
      <c r="AG33" s="100">
        <v>0</v>
      </c>
      <c r="AH33" s="100">
        <v>0</v>
      </c>
      <c r="AI33" s="100">
        <v>0</v>
      </c>
      <c r="AJ33" s="100">
        <v>0</v>
      </c>
      <c r="AK33" s="100">
        <v>0</v>
      </c>
      <c r="AL33" s="100">
        <v>0</v>
      </c>
      <c r="AM33" s="100">
        <v>0</v>
      </c>
      <c r="AN33" s="100">
        <v>0</v>
      </c>
      <c r="AO33" s="100">
        <v>0</v>
      </c>
      <c r="AP33" s="100">
        <v>0</v>
      </c>
      <c r="AQ33" s="100">
        <v>0</v>
      </c>
      <c r="AR33" s="100">
        <v>0</v>
      </c>
      <c r="AS33" s="100">
        <v>0</v>
      </c>
      <c r="AT33" s="100">
        <v>0</v>
      </c>
      <c r="AU33" s="100">
        <v>0</v>
      </c>
      <c r="AV33" s="100">
        <v>0</v>
      </c>
      <c r="AW33" s="100">
        <v>0</v>
      </c>
      <c r="AX33" s="100">
        <v>0</v>
      </c>
      <c r="AY33" s="100">
        <v>0</v>
      </c>
      <c r="AZ33" s="100">
        <v>0</v>
      </c>
      <c r="BA33" s="100">
        <v>0</v>
      </c>
      <c r="BB33" s="100">
        <v>0</v>
      </c>
      <c r="BC33" s="100">
        <v>0</v>
      </c>
      <c r="BD33" s="100">
        <v>0</v>
      </c>
      <c r="BE33" s="100">
        <v>0</v>
      </c>
      <c r="BF33" s="100">
        <v>0</v>
      </c>
      <c r="BG33" s="100">
        <v>0</v>
      </c>
      <c r="BH33" s="100"/>
      <c r="BI33" s="100"/>
    </row>
    <row r="34" ht="19.5" customHeight="1" spans="1:61">
      <c r="A34" s="86">
        <v>201</v>
      </c>
      <c r="B34" s="86">
        <v>13</v>
      </c>
      <c r="C34" s="86">
        <v>8</v>
      </c>
      <c r="D34" s="86" t="s">
        <v>135</v>
      </c>
      <c r="E34" s="100">
        <f t="shared" si="0"/>
        <v>1.2</v>
      </c>
      <c r="F34" s="100">
        <v>0</v>
      </c>
      <c r="G34" s="100">
        <v>0</v>
      </c>
      <c r="H34" s="100">
        <v>0</v>
      </c>
      <c r="I34" s="100">
        <v>0</v>
      </c>
      <c r="J34" s="100">
        <v>0</v>
      </c>
      <c r="K34" s="100">
        <v>0</v>
      </c>
      <c r="L34" s="100">
        <v>0</v>
      </c>
      <c r="M34" s="100">
        <v>0</v>
      </c>
      <c r="N34" s="100">
        <v>0</v>
      </c>
      <c r="O34" s="100">
        <v>0</v>
      </c>
      <c r="P34" s="100">
        <v>0</v>
      </c>
      <c r="Q34" s="100">
        <v>0</v>
      </c>
      <c r="R34" s="100">
        <v>0</v>
      </c>
      <c r="S34" s="100">
        <v>0</v>
      </c>
      <c r="T34" s="100">
        <v>1.2</v>
      </c>
      <c r="U34" s="100">
        <v>0</v>
      </c>
      <c r="V34" s="100">
        <v>0</v>
      </c>
      <c r="W34" s="100">
        <v>0</v>
      </c>
      <c r="X34" s="100">
        <v>0</v>
      </c>
      <c r="Y34" s="100">
        <v>0</v>
      </c>
      <c r="Z34" s="100">
        <v>0</v>
      </c>
      <c r="AA34" s="100">
        <v>0</v>
      </c>
      <c r="AB34" s="100">
        <v>0</v>
      </c>
      <c r="AC34" s="100">
        <v>0</v>
      </c>
      <c r="AD34" s="100">
        <v>0</v>
      </c>
      <c r="AE34" s="100">
        <v>0</v>
      </c>
      <c r="AF34" s="100"/>
      <c r="AG34" s="100">
        <v>0</v>
      </c>
      <c r="AH34" s="100">
        <v>0</v>
      </c>
      <c r="AI34" s="100">
        <v>0</v>
      </c>
      <c r="AJ34" s="100">
        <v>0</v>
      </c>
      <c r="AK34" s="100">
        <v>0</v>
      </c>
      <c r="AL34" s="100">
        <v>0</v>
      </c>
      <c r="AM34" s="100">
        <v>0</v>
      </c>
      <c r="AN34" s="100">
        <v>0</v>
      </c>
      <c r="AO34" s="100">
        <v>0</v>
      </c>
      <c r="AP34" s="100">
        <v>0</v>
      </c>
      <c r="AQ34" s="100">
        <v>0</v>
      </c>
      <c r="AR34" s="100">
        <v>0</v>
      </c>
      <c r="AS34" s="100">
        <v>0</v>
      </c>
      <c r="AT34" s="100">
        <v>0</v>
      </c>
      <c r="AU34" s="100">
        <v>1.2</v>
      </c>
      <c r="AV34" s="100">
        <v>0</v>
      </c>
      <c r="AW34" s="100">
        <v>0</v>
      </c>
      <c r="AX34" s="100">
        <v>0</v>
      </c>
      <c r="AY34" s="100">
        <v>0</v>
      </c>
      <c r="AZ34" s="100">
        <v>0</v>
      </c>
      <c r="BA34" s="100">
        <v>0</v>
      </c>
      <c r="BB34" s="100">
        <v>0</v>
      </c>
      <c r="BC34" s="100">
        <v>0</v>
      </c>
      <c r="BD34" s="100">
        <v>0</v>
      </c>
      <c r="BE34" s="100">
        <v>0</v>
      </c>
      <c r="BF34" s="100">
        <v>0</v>
      </c>
      <c r="BG34" s="100">
        <v>0</v>
      </c>
      <c r="BH34" s="100"/>
      <c r="BI34" s="100"/>
    </row>
    <row r="35" ht="19.5" customHeight="1" spans="1:61">
      <c r="A35" s="86">
        <v>201</v>
      </c>
      <c r="B35" s="86">
        <v>13</v>
      </c>
      <c r="C35" s="86">
        <v>50</v>
      </c>
      <c r="D35" s="86" t="s">
        <v>136</v>
      </c>
      <c r="E35" s="100">
        <f t="shared" si="0"/>
        <v>458.9261</v>
      </c>
      <c r="F35" s="100">
        <f>SUM(G35:S35)</f>
        <v>366.2741</v>
      </c>
      <c r="G35" s="100">
        <v>220.444</v>
      </c>
      <c r="H35" s="100">
        <v>16.898</v>
      </c>
      <c r="I35" s="100">
        <v>0</v>
      </c>
      <c r="J35" s="100">
        <v>15.4345</v>
      </c>
      <c r="K35" s="100">
        <v>0</v>
      </c>
      <c r="L35" s="100">
        <v>0</v>
      </c>
      <c r="M35" s="100">
        <v>0</v>
      </c>
      <c r="N35" s="100">
        <v>0</v>
      </c>
      <c r="O35" s="100">
        <v>0</v>
      </c>
      <c r="P35" s="100">
        <v>0</v>
      </c>
      <c r="Q35" s="100">
        <v>0</v>
      </c>
      <c r="R35" s="100">
        <v>0</v>
      </c>
      <c r="S35" s="100">
        <v>113.4976</v>
      </c>
      <c r="T35" s="100">
        <v>92.652</v>
      </c>
      <c r="U35" s="100">
        <v>28.521692</v>
      </c>
      <c r="V35" s="100">
        <v>16.571539</v>
      </c>
      <c r="W35" s="100">
        <v>0</v>
      </c>
      <c r="X35" s="100">
        <v>0</v>
      </c>
      <c r="Y35" s="100">
        <v>6</v>
      </c>
      <c r="Z35" s="100">
        <v>7.309538</v>
      </c>
      <c r="AA35" s="100">
        <v>0</v>
      </c>
      <c r="AB35" s="100">
        <v>0</v>
      </c>
      <c r="AC35" s="100">
        <v>4.969231</v>
      </c>
      <c r="AD35" s="100">
        <v>0</v>
      </c>
      <c r="AE35" s="100">
        <v>0</v>
      </c>
      <c r="AF35" s="100"/>
      <c r="AG35" s="100">
        <v>0</v>
      </c>
      <c r="AH35" s="100">
        <v>0</v>
      </c>
      <c r="AI35" s="100">
        <v>0</v>
      </c>
      <c r="AJ35" s="100">
        <v>0</v>
      </c>
      <c r="AK35" s="100">
        <v>0</v>
      </c>
      <c r="AL35" s="100">
        <v>0</v>
      </c>
      <c r="AM35" s="100">
        <v>0</v>
      </c>
      <c r="AN35" s="100">
        <v>0</v>
      </c>
      <c r="AO35" s="100">
        <v>0</v>
      </c>
      <c r="AP35" s="100">
        <v>0</v>
      </c>
      <c r="AQ35" s="100">
        <v>0</v>
      </c>
      <c r="AR35" s="100">
        <v>0</v>
      </c>
      <c r="AS35" s="100">
        <v>0</v>
      </c>
      <c r="AT35" s="100">
        <v>0</v>
      </c>
      <c r="AU35" s="100">
        <v>29.28</v>
      </c>
      <c r="AV35" s="100">
        <v>0</v>
      </c>
      <c r="AW35" s="100">
        <v>0</v>
      </c>
      <c r="AX35" s="100">
        <v>0</v>
      </c>
      <c r="AY35" s="100">
        <v>0</v>
      </c>
      <c r="AZ35" s="100">
        <v>0</v>
      </c>
      <c r="BA35" s="100">
        <v>0</v>
      </c>
      <c r="BB35" s="100">
        <v>0</v>
      </c>
      <c r="BC35" s="100">
        <v>0</v>
      </c>
      <c r="BD35" s="100">
        <v>0</v>
      </c>
      <c r="BE35" s="100">
        <v>0</v>
      </c>
      <c r="BF35" s="100">
        <v>0</v>
      </c>
      <c r="BG35" s="100">
        <v>0</v>
      </c>
      <c r="BH35" s="100"/>
      <c r="BI35" s="100"/>
    </row>
    <row r="36" ht="19.5" customHeight="1" spans="1:61">
      <c r="A36" s="86"/>
      <c r="B36" s="86">
        <v>15</v>
      </c>
      <c r="C36" s="86"/>
      <c r="D36" s="86" t="s">
        <v>138</v>
      </c>
      <c r="E36" s="100">
        <f t="shared" si="0"/>
        <v>430.7498</v>
      </c>
      <c r="F36" s="100">
        <v>310.7818</v>
      </c>
      <c r="G36" s="100">
        <v>170.7552</v>
      </c>
      <c r="H36" s="100">
        <v>117.054</v>
      </c>
      <c r="I36" s="100">
        <v>22.9726</v>
      </c>
      <c r="J36" s="100">
        <v>0</v>
      </c>
      <c r="K36" s="100">
        <v>0</v>
      </c>
      <c r="L36" s="100">
        <v>0</v>
      </c>
      <c r="M36" s="100">
        <v>0</v>
      </c>
      <c r="N36" s="100">
        <v>0</v>
      </c>
      <c r="O36" s="100">
        <v>0</v>
      </c>
      <c r="P36" s="100">
        <v>0</v>
      </c>
      <c r="Q36" s="100">
        <v>0</v>
      </c>
      <c r="R36" s="100">
        <v>0</v>
      </c>
      <c r="S36" s="100">
        <v>0</v>
      </c>
      <c r="T36" s="100">
        <v>119.968</v>
      </c>
      <c r="U36" s="100">
        <v>15.8</v>
      </c>
      <c r="V36" s="100">
        <v>21</v>
      </c>
      <c r="W36" s="100">
        <v>0</v>
      </c>
      <c r="X36" s="100">
        <v>0.5</v>
      </c>
      <c r="Y36" s="100">
        <v>1</v>
      </c>
      <c r="Z36" s="100">
        <v>7.288</v>
      </c>
      <c r="AA36" s="100">
        <v>6</v>
      </c>
      <c r="AB36" s="100">
        <v>0</v>
      </c>
      <c r="AC36" s="100">
        <v>1.9</v>
      </c>
      <c r="AD36" s="100">
        <v>0.8</v>
      </c>
      <c r="AE36" s="100">
        <v>0</v>
      </c>
      <c r="AF36" s="100"/>
      <c r="AG36" s="100">
        <v>65.68</v>
      </c>
      <c r="AH36" s="100">
        <v>0</v>
      </c>
      <c r="AI36" s="100">
        <v>0</v>
      </c>
      <c r="AJ36" s="100">
        <v>0</v>
      </c>
      <c r="AK36" s="100">
        <v>0</v>
      </c>
      <c r="AL36" s="100">
        <v>0</v>
      </c>
      <c r="AM36" s="100">
        <v>0</v>
      </c>
      <c r="AN36" s="100">
        <v>0</v>
      </c>
      <c r="AO36" s="100">
        <v>0</v>
      </c>
      <c r="AP36" s="100">
        <v>0</v>
      </c>
      <c r="AQ36" s="100">
        <v>0</v>
      </c>
      <c r="AR36" s="100">
        <v>0</v>
      </c>
      <c r="AS36" s="100">
        <v>0</v>
      </c>
      <c r="AT36" s="100">
        <v>0</v>
      </c>
      <c r="AU36" s="100">
        <v>0</v>
      </c>
      <c r="AV36" s="100">
        <v>0</v>
      </c>
      <c r="AW36" s="100">
        <v>0</v>
      </c>
      <c r="AX36" s="100">
        <v>0</v>
      </c>
      <c r="AY36" s="100">
        <v>0</v>
      </c>
      <c r="AZ36" s="100">
        <v>0</v>
      </c>
      <c r="BA36" s="100">
        <v>0</v>
      </c>
      <c r="BB36" s="100">
        <v>0</v>
      </c>
      <c r="BC36" s="100">
        <v>0</v>
      </c>
      <c r="BD36" s="100">
        <v>0</v>
      </c>
      <c r="BE36" s="100">
        <v>0</v>
      </c>
      <c r="BF36" s="100">
        <v>0</v>
      </c>
      <c r="BG36" s="100">
        <v>0</v>
      </c>
      <c r="BH36" s="100"/>
      <c r="BI36" s="100"/>
    </row>
    <row r="37" ht="19.5" customHeight="1" spans="1:61">
      <c r="A37" s="86">
        <v>201</v>
      </c>
      <c r="B37" s="86">
        <v>15</v>
      </c>
      <c r="C37" s="86">
        <v>1</v>
      </c>
      <c r="D37" s="86" t="s">
        <v>140</v>
      </c>
      <c r="E37" s="100">
        <f t="shared" si="0"/>
        <v>396.7498</v>
      </c>
      <c r="F37" s="100">
        <v>310.7818</v>
      </c>
      <c r="G37" s="100">
        <v>170.7552</v>
      </c>
      <c r="H37" s="100">
        <v>117.054</v>
      </c>
      <c r="I37" s="100">
        <v>22.9726</v>
      </c>
      <c r="J37" s="100">
        <v>0</v>
      </c>
      <c r="K37" s="100">
        <v>0</v>
      </c>
      <c r="L37" s="100">
        <v>0</v>
      </c>
      <c r="M37" s="100">
        <v>0</v>
      </c>
      <c r="N37" s="100">
        <v>0</v>
      </c>
      <c r="O37" s="100">
        <v>0</v>
      </c>
      <c r="P37" s="100">
        <v>0</v>
      </c>
      <c r="Q37" s="100">
        <v>0</v>
      </c>
      <c r="R37" s="100">
        <v>0</v>
      </c>
      <c r="S37" s="100">
        <v>0</v>
      </c>
      <c r="T37" s="100">
        <v>85.968</v>
      </c>
      <c r="U37" s="100">
        <v>15.8</v>
      </c>
      <c r="V37" s="100">
        <v>21</v>
      </c>
      <c r="W37" s="100">
        <v>0</v>
      </c>
      <c r="X37" s="100">
        <v>0.5</v>
      </c>
      <c r="Y37" s="100">
        <v>1</v>
      </c>
      <c r="Z37" s="100">
        <v>7.288</v>
      </c>
      <c r="AA37" s="100">
        <v>6</v>
      </c>
      <c r="AB37" s="100">
        <v>0</v>
      </c>
      <c r="AC37" s="100">
        <v>1.9</v>
      </c>
      <c r="AD37" s="100">
        <v>0.8</v>
      </c>
      <c r="AE37" s="100">
        <v>0</v>
      </c>
      <c r="AF37" s="100"/>
      <c r="AG37" s="100">
        <v>31.68</v>
      </c>
      <c r="AH37" s="100">
        <v>0</v>
      </c>
      <c r="AI37" s="100">
        <v>0</v>
      </c>
      <c r="AJ37" s="100">
        <v>0</v>
      </c>
      <c r="AK37" s="100">
        <v>0</v>
      </c>
      <c r="AL37" s="100">
        <v>0</v>
      </c>
      <c r="AM37" s="100">
        <v>0</v>
      </c>
      <c r="AN37" s="100">
        <v>0</v>
      </c>
      <c r="AO37" s="100">
        <v>0</v>
      </c>
      <c r="AP37" s="100">
        <v>0</v>
      </c>
      <c r="AQ37" s="100">
        <v>0</v>
      </c>
      <c r="AR37" s="100">
        <v>0</v>
      </c>
      <c r="AS37" s="100">
        <v>0</v>
      </c>
      <c r="AT37" s="100">
        <v>0</v>
      </c>
      <c r="AU37" s="100">
        <v>0</v>
      </c>
      <c r="AV37" s="100">
        <v>0</v>
      </c>
      <c r="AW37" s="100">
        <v>0</v>
      </c>
      <c r="AX37" s="100">
        <v>0</v>
      </c>
      <c r="AY37" s="100">
        <v>0</v>
      </c>
      <c r="AZ37" s="100">
        <v>0</v>
      </c>
      <c r="BA37" s="100">
        <v>0</v>
      </c>
      <c r="BB37" s="100">
        <v>0</v>
      </c>
      <c r="BC37" s="100">
        <v>0</v>
      </c>
      <c r="BD37" s="100">
        <v>0</v>
      </c>
      <c r="BE37" s="100">
        <v>0</v>
      </c>
      <c r="BF37" s="100">
        <v>0</v>
      </c>
      <c r="BG37" s="100">
        <v>0</v>
      </c>
      <c r="BH37" s="100"/>
      <c r="BI37" s="100"/>
    </row>
    <row r="38" ht="19.5" customHeight="1" spans="1:61">
      <c r="A38" s="86">
        <v>201</v>
      </c>
      <c r="B38" s="86">
        <v>15</v>
      </c>
      <c r="C38" s="86">
        <v>2</v>
      </c>
      <c r="D38" s="86" t="s">
        <v>141</v>
      </c>
      <c r="E38" s="100">
        <f t="shared" si="0"/>
        <v>0</v>
      </c>
      <c r="F38" s="100">
        <v>0</v>
      </c>
      <c r="G38" s="100">
        <v>0</v>
      </c>
      <c r="H38" s="100">
        <v>0</v>
      </c>
      <c r="I38" s="100">
        <v>0</v>
      </c>
      <c r="J38" s="100">
        <v>0</v>
      </c>
      <c r="K38" s="100">
        <v>0</v>
      </c>
      <c r="L38" s="100">
        <v>0</v>
      </c>
      <c r="M38" s="100">
        <v>0</v>
      </c>
      <c r="N38" s="100">
        <v>0</v>
      </c>
      <c r="O38" s="100">
        <v>0</v>
      </c>
      <c r="P38" s="100">
        <v>0</v>
      </c>
      <c r="Q38" s="100">
        <v>0</v>
      </c>
      <c r="R38" s="100">
        <v>0</v>
      </c>
      <c r="S38" s="100">
        <v>0</v>
      </c>
      <c r="T38" s="100">
        <v>0</v>
      </c>
      <c r="U38" s="100">
        <v>0</v>
      </c>
      <c r="V38" s="100">
        <v>0</v>
      </c>
      <c r="W38" s="100">
        <v>0</v>
      </c>
      <c r="X38" s="100">
        <v>0</v>
      </c>
      <c r="Y38" s="100">
        <v>0</v>
      </c>
      <c r="Z38" s="100">
        <v>0</v>
      </c>
      <c r="AA38" s="100">
        <v>0</v>
      </c>
      <c r="AB38" s="100">
        <v>0</v>
      </c>
      <c r="AC38" s="100">
        <v>0</v>
      </c>
      <c r="AD38" s="100">
        <v>0</v>
      </c>
      <c r="AE38" s="100">
        <v>0</v>
      </c>
      <c r="AF38" s="100"/>
      <c r="AG38" s="100">
        <v>0</v>
      </c>
      <c r="AH38" s="100">
        <v>0</v>
      </c>
      <c r="AI38" s="100">
        <v>0</v>
      </c>
      <c r="AJ38" s="100">
        <v>0</v>
      </c>
      <c r="AK38" s="100">
        <v>0</v>
      </c>
      <c r="AL38" s="100">
        <v>0</v>
      </c>
      <c r="AM38" s="100">
        <v>0</v>
      </c>
      <c r="AN38" s="100">
        <v>0</v>
      </c>
      <c r="AO38" s="100">
        <v>0</v>
      </c>
      <c r="AP38" s="100">
        <v>0</v>
      </c>
      <c r="AQ38" s="100">
        <v>0</v>
      </c>
      <c r="AR38" s="100">
        <v>0</v>
      </c>
      <c r="AS38" s="100">
        <v>0</v>
      </c>
      <c r="AT38" s="100">
        <v>0</v>
      </c>
      <c r="AU38" s="100">
        <v>0</v>
      </c>
      <c r="AV38" s="100">
        <v>0</v>
      </c>
      <c r="AW38" s="100">
        <v>0</v>
      </c>
      <c r="AX38" s="100">
        <v>0</v>
      </c>
      <c r="AY38" s="100">
        <v>0</v>
      </c>
      <c r="AZ38" s="100">
        <v>0</v>
      </c>
      <c r="BA38" s="100">
        <v>0</v>
      </c>
      <c r="BB38" s="100">
        <v>0</v>
      </c>
      <c r="BC38" s="100">
        <v>0</v>
      </c>
      <c r="BD38" s="100">
        <v>0</v>
      </c>
      <c r="BE38" s="100">
        <v>0</v>
      </c>
      <c r="BF38" s="100">
        <v>0</v>
      </c>
      <c r="BG38" s="100">
        <v>0</v>
      </c>
      <c r="BH38" s="100"/>
      <c r="BI38" s="100"/>
    </row>
    <row r="39" ht="19.5" customHeight="1" spans="1:61">
      <c r="A39" s="86">
        <v>201</v>
      </c>
      <c r="B39" s="86">
        <v>15</v>
      </c>
      <c r="C39" s="86">
        <v>4</v>
      </c>
      <c r="D39" s="86" t="s">
        <v>143</v>
      </c>
      <c r="E39" s="100">
        <f t="shared" si="0"/>
        <v>2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00">
        <v>0</v>
      </c>
      <c r="M39" s="100">
        <v>0</v>
      </c>
      <c r="N39" s="100">
        <v>0</v>
      </c>
      <c r="O39" s="100">
        <v>0</v>
      </c>
      <c r="P39" s="100">
        <v>0</v>
      </c>
      <c r="Q39" s="100">
        <v>0</v>
      </c>
      <c r="R39" s="100">
        <v>0</v>
      </c>
      <c r="S39" s="100">
        <v>0</v>
      </c>
      <c r="T39" s="100">
        <v>2</v>
      </c>
      <c r="U39" s="100">
        <v>0</v>
      </c>
      <c r="V39" s="100">
        <v>0</v>
      </c>
      <c r="W39" s="100">
        <v>0</v>
      </c>
      <c r="X39" s="100">
        <v>0</v>
      </c>
      <c r="Y39" s="100">
        <v>0</v>
      </c>
      <c r="Z39" s="100">
        <v>0</v>
      </c>
      <c r="AA39" s="100">
        <v>0</v>
      </c>
      <c r="AB39" s="100">
        <v>0</v>
      </c>
      <c r="AC39" s="100">
        <v>0</v>
      </c>
      <c r="AD39" s="100">
        <v>0</v>
      </c>
      <c r="AE39" s="100">
        <v>0</v>
      </c>
      <c r="AF39" s="100"/>
      <c r="AG39" s="100">
        <v>2</v>
      </c>
      <c r="AH39" s="100">
        <v>0</v>
      </c>
      <c r="AI39" s="100">
        <v>0</v>
      </c>
      <c r="AJ39" s="100">
        <v>0</v>
      </c>
      <c r="AK39" s="100">
        <v>0</v>
      </c>
      <c r="AL39" s="100">
        <v>0</v>
      </c>
      <c r="AM39" s="100">
        <v>0</v>
      </c>
      <c r="AN39" s="100">
        <v>0</v>
      </c>
      <c r="AO39" s="100">
        <v>0</v>
      </c>
      <c r="AP39" s="100">
        <v>0</v>
      </c>
      <c r="AQ39" s="100">
        <v>0</v>
      </c>
      <c r="AR39" s="100">
        <v>0</v>
      </c>
      <c r="AS39" s="100">
        <v>0</v>
      </c>
      <c r="AT39" s="100">
        <v>0</v>
      </c>
      <c r="AU39" s="100">
        <v>0</v>
      </c>
      <c r="AV39" s="100">
        <v>0</v>
      </c>
      <c r="AW39" s="100">
        <v>0</v>
      </c>
      <c r="AX39" s="100">
        <v>0</v>
      </c>
      <c r="AY39" s="100">
        <v>0</v>
      </c>
      <c r="AZ39" s="100">
        <v>0</v>
      </c>
      <c r="BA39" s="100">
        <v>0</v>
      </c>
      <c r="BB39" s="100">
        <v>0</v>
      </c>
      <c r="BC39" s="100">
        <v>0</v>
      </c>
      <c r="BD39" s="100">
        <v>0</v>
      </c>
      <c r="BE39" s="100">
        <v>0</v>
      </c>
      <c r="BF39" s="100">
        <v>0</v>
      </c>
      <c r="BG39" s="100">
        <v>0</v>
      </c>
      <c r="BH39" s="100"/>
      <c r="BI39" s="100"/>
    </row>
    <row r="40" ht="19.5" customHeight="1" spans="1:61">
      <c r="A40" s="86">
        <v>201</v>
      </c>
      <c r="B40" s="86">
        <v>15</v>
      </c>
      <c r="C40" s="86">
        <v>5</v>
      </c>
      <c r="D40" s="86" t="s">
        <v>144</v>
      </c>
      <c r="E40" s="100">
        <f t="shared" si="0"/>
        <v>32</v>
      </c>
      <c r="F40" s="100">
        <v>0</v>
      </c>
      <c r="G40" s="100">
        <v>0</v>
      </c>
      <c r="H40" s="100">
        <v>0</v>
      </c>
      <c r="I40" s="100">
        <v>0</v>
      </c>
      <c r="J40" s="100">
        <v>0</v>
      </c>
      <c r="K40" s="100">
        <v>0</v>
      </c>
      <c r="L40" s="100">
        <v>0</v>
      </c>
      <c r="M40" s="100">
        <v>0</v>
      </c>
      <c r="N40" s="100">
        <v>0</v>
      </c>
      <c r="O40" s="100">
        <v>0</v>
      </c>
      <c r="P40" s="100">
        <v>0</v>
      </c>
      <c r="Q40" s="100">
        <v>0</v>
      </c>
      <c r="R40" s="100">
        <v>0</v>
      </c>
      <c r="S40" s="100">
        <v>0</v>
      </c>
      <c r="T40" s="100">
        <v>32</v>
      </c>
      <c r="U40" s="100">
        <v>0</v>
      </c>
      <c r="V40" s="100">
        <v>0</v>
      </c>
      <c r="W40" s="100">
        <v>0</v>
      </c>
      <c r="X40" s="100">
        <v>0</v>
      </c>
      <c r="Y40" s="100">
        <v>0</v>
      </c>
      <c r="Z40" s="100">
        <v>0</v>
      </c>
      <c r="AA40" s="100">
        <v>0</v>
      </c>
      <c r="AB40" s="100">
        <v>0</v>
      </c>
      <c r="AC40" s="100">
        <v>0</v>
      </c>
      <c r="AD40" s="100">
        <v>0</v>
      </c>
      <c r="AE40" s="100">
        <v>0</v>
      </c>
      <c r="AF40" s="100"/>
      <c r="AG40" s="100">
        <v>32</v>
      </c>
      <c r="AH40" s="100">
        <v>0</v>
      </c>
      <c r="AI40" s="100">
        <v>0</v>
      </c>
      <c r="AJ40" s="100">
        <v>0</v>
      </c>
      <c r="AK40" s="100">
        <v>0</v>
      </c>
      <c r="AL40" s="100">
        <v>0</v>
      </c>
      <c r="AM40" s="100">
        <v>0</v>
      </c>
      <c r="AN40" s="100">
        <v>0</v>
      </c>
      <c r="AO40" s="100">
        <v>0</v>
      </c>
      <c r="AP40" s="100">
        <v>0</v>
      </c>
      <c r="AQ40" s="100">
        <v>0</v>
      </c>
      <c r="AR40" s="100">
        <v>0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0">
        <v>0</v>
      </c>
      <c r="AY40" s="100">
        <v>0</v>
      </c>
      <c r="AZ40" s="100">
        <v>0</v>
      </c>
      <c r="BA40" s="100">
        <v>0</v>
      </c>
      <c r="BB40" s="100">
        <v>0</v>
      </c>
      <c r="BC40" s="100">
        <v>0</v>
      </c>
      <c r="BD40" s="100">
        <v>0</v>
      </c>
      <c r="BE40" s="100">
        <v>0</v>
      </c>
      <c r="BF40" s="100">
        <v>0</v>
      </c>
      <c r="BG40" s="100">
        <v>0</v>
      </c>
      <c r="BH40" s="100"/>
      <c r="BI40" s="100"/>
    </row>
    <row r="41" ht="19.5" customHeight="1" spans="1:61">
      <c r="A41" s="86">
        <v>201</v>
      </c>
      <c r="B41" s="86">
        <v>15</v>
      </c>
      <c r="C41" s="86">
        <v>7</v>
      </c>
      <c r="D41" s="86" t="s">
        <v>146</v>
      </c>
      <c r="E41" s="100">
        <f t="shared" si="0"/>
        <v>0</v>
      </c>
      <c r="F41" s="100">
        <v>0</v>
      </c>
      <c r="G41" s="100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v>0</v>
      </c>
      <c r="R41" s="100">
        <v>0</v>
      </c>
      <c r="S41" s="100">
        <v>0</v>
      </c>
      <c r="T41" s="100">
        <v>0</v>
      </c>
      <c r="U41" s="100">
        <v>0</v>
      </c>
      <c r="V41" s="100">
        <v>0</v>
      </c>
      <c r="W41" s="100">
        <v>0</v>
      </c>
      <c r="X41" s="100">
        <v>0</v>
      </c>
      <c r="Y41" s="100">
        <v>0</v>
      </c>
      <c r="Z41" s="100">
        <v>0</v>
      </c>
      <c r="AA41" s="100">
        <v>0</v>
      </c>
      <c r="AB41" s="100">
        <v>0</v>
      </c>
      <c r="AC41" s="100">
        <v>0</v>
      </c>
      <c r="AD41" s="100">
        <v>0</v>
      </c>
      <c r="AE41" s="100">
        <v>0</v>
      </c>
      <c r="AF41" s="100"/>
      <c r="AG41" s="100">
        <v>0</v>
      </c>
      <c r="AH41" s="100">
        <v>0</v>
      </c>
      <c r="AI41" s="100">
        <v>0</v>
      </c>
      <c r="AJ41" s="100">
        <v>0</v>
      </c>
      <c r="AK41" s="100">
        <v>0</v>
      </c>
      <c r="AL41" s="100">
        <v>0</v>
      </c>
      <c r="AM41" s="100">
        <v>0</v>
      </c>
      <c r="AN41" s="100">
        <v>0</v>
      </c>
      <c r="AO41" s="100">
        <v>0</v>
      </c>
      <c r="AP41" s="100">
        <v>0</v>
      </c>
      <c r="AQ41" s="100">
        <v>0</v>
      </c>
      <c r="AR41" s="100">
        <v>0</v>
      </c>
      <c r="AS41" s="100">
        <v>0</v>
      </c>
      <c r="AT41" s="100">
        <v>0</v>
      </c>
      <c r="AU41" s="100">
        <v>0</v>
      </c>
      <c r="AV41" s="100">
        <v>0</v>
      </c>
      <c r="AW41" s="100">
        <v>0</v>
      </c>
      <c r="AX41" s="100">
        <v>0</v>
      </c>
      <c r="AY41" s="100">
        <v>0</v>
      </c>
      <c r="AZ41" s="100">
        <v>0</v>
      </c>
      <c r="BA41" s="100">
        <v>0</v>
      </c>
      <c r="BB41" s="100">
        <v>0</v>
      </c>
      <c r="BC41" s="100">
        <v>0</v>
      </c>
      <c r="BD41" s="100">
        <v>0</v>
      </c>
      <c r="BE41" s="100">
        <v>0</v>
      </c>
      <c r="BF41" s="100">
        <v>0</v>
      </c>
      <c r="BG41" s="100">
        <v>0</v>
      </c>
      <c r="BH41" s="100"/>
      <c r="BI41" s="100"/>
    </row>
    <row r="42" ht="19.5" customHeight="1" spans="1:61">
      <c r="A42" s="86"/>
      <c r="B42" s="86">
        <v>29</v>
      </c>
      <c r="C42" s="86"/>
      <c r="D42" s="86" t="s">
        <v>157</v>
      </c>
      <c r="E42" s="100">
        <f t="shared" si="0"/>
        <v>50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100">
        <v>0</v>
      </c>
      <c r="L42" s="100">
        <v>0</v>
      </c>
      <c r="M42" s="100">
        <v>0</v>
      </c>
      <c r="N42" s="100">
        <v>0</v>
      </c>
      <c r="O42" s="100">
        <v>0</v>
      </c>
      <c r="P42" s="100">
        <v>0</v>
      </c>
      <c r="Q42" s="100">
        <v>0</v>
      </c>
      <c r="R42" s="100">
        <v>0</v>
      </c>
      <c r="S42" s="100">
        <v>0</v>
      </c>
      <c r="T42" s="100">
        <v>50</v>
      </c>
      <c r="U42" s="100">
        <v>0</v>
      </c>
      <c r="V42" s="100">
        <v>0</v>
      </c>
      <c r="W42" s="100">
        <v>0</v>
      </c>
      <c r="X42" s="100">
        <v>0</v>
      </c>
      <c r="Y42" s="100">
        <v>0</v>
      </c>
      <c r="Z42" s="100">
        <v>0</v>
      </c>
      <c r="AA42" s="100">
        <v>0</v>
      </c>
      <c r="AB42" s="100">
        <v>0</v>
      </c>
      <c r="AC42" s="100">
        <v>0</v>
      </c>
      <c r="AD42" s="100">
        <v>0</v>
      </c>
      <c r="AE42" s="100">
        <v>50</v>
      </c>
      <c r="AF42" s="100"/>
      <c r="AG42" s="100">
        <v>0</v>
      </c>
      <c r="AH42" s="100">
        <v>0</v>
      </c>
      <c r="AI42" s="100">
        <v>0</v>
      </c>
      <c r="AJ42" s="100">
        <v>0</v>
      </c>
      <c r="AK42" s="100">
        <v>0</v>
      </c>
      <c r="AL42" s="100">
        <v>0</v>
      </c>
      <c r="AM42" s="100">
        <v>0</v>
      </c>
      <c r="AN42" s="100">
        <v>0</v>
      </c>
      <c r="AO42" s="100">
        <v>0</v>
      </c>
      <c r="AP42" s="100">
        <v>0</v>
      </c>
      <c r="AQ42" s="100">
        <v>0</v>
      </c>
      <c r="AR42" s="100">
        <v>0</v>
      </c>
      <c r="AS42" s="100">
        <v>0</v>
      </c>
      <c r="AT42" s="100">
        <v>0</v>
      </c>
      <c r="AU42" s="100">
        <v>0</v>
      </c>
      <c r="AV42" s="100">
        <v>0</v>
      </c>
      <c r="AW42" s="100">
        <v>0</v>
      </c>
      <c r="AX42" s="100">
        <v>0</v>
      </c>
      <c r="AY42" s="100">
        <v>0</v>
      </c>
      <c r="AZ42" s="100">
        <v>0</v>
      </c>
      <c r="BA42" s="100">
        <v>0</v>
      </c>
      <c r="BB42" s="100">
        <v>0</v>
      </c>
      <c r="BC42" s="100">
        <v>0</v>
      </c>
      <c r="BD42" s="100">
        <v>0</v>
      </c>
      <c r="BE42" s="100">
        <v>0</v>
      </c>
      <c r="BF42" s="100">
        <v>0</v>
      </c>
      <c r="BG42" s="100">
        <v>0</v>
      </c>
      <c r="BH42" s="100"/>
      <c r="BI42" s="100"/>
    </row>
    <row r="43" ht="19.5" customHeight="1" spans="1:61">
      <c r="A43" s="86">
        <v>201</v>
      </c>
      <c r="B43" s="86">
        <v>29</v>
      </c>
      <c r="C43" s="86">
        <v>2</v>
      </c>
      <c r="D43" s="86" t="s">
        <v>159</v>
      </c>
      <c r="E43" s="100">
        <f t="shared" si="0"/>
        <v>50</v>
      </c>
      <c r="F43" s="100">
        <v>0</v>
      </c>
      <c r="G43" s="100">
        <v>0</v>
      </c>
      <c r="H43" s="100">
        <v>0</v>
      </c>
      <c r="I43" s="100">
        <v>0</v>
      </c>
      <c r="J43" s="100">
        <v>0</v>
      </c>
      <c r="K43" s="100">
        <v>0</v>
      </c>
      <c r="L43" s="100">
        <v>0</v>
      </c>
      <c r="M43" s="100">
        <v>0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50</v>
      </c>
      <c r="U43" s="100">
        <v>0</v>
      </c>
      <c r="V43" s="100">
        <v>0</v>
      </c>
      <c r="W43" s="100">
        <v>0</v>
      </c>
      <c r="X43" s="100">
        <v>0</v>
      </c>
      <c r="Y43" s="100">
        <v>0</v>
      </c>
      <c r="Z43" s="100">
        <v>0</v>
      </c>
      <c r="AA43" s="100">
        <v>0</v>
      </c>
      <c r="AB43" s="100">
        <v>0</v>
      </c>
      <c r="AC43" s="100">
        <v>0</v>
      </c>
      <c r="AD43" s="100">
        <v>0</v>
      </c>
      <c r="AE43" s="100">
        <v>50</v>
      </c>
      <c r="AF43" s="100"/>
      <c r="AG43" s="100">
        <v>0</v>
      </c>
      <c r="AH43" s="100">
        <v>0</v>
      </c>
      <c r="AI43" s="100">
        <v>0</v>
      </c>
      <c r="AJ43" s="100">
        <v>0</v>
      </c>
      <c r="AK43" s="100">
        <v>0</v>
      </c>
      <c r="AL43" s="100">
        <v>0</v>
      </c>
      <c r="AM43" s="100">
        <v>0</v>
      </c>
      <c r="AN43" s="100">
        <v>0</v>
      </c>
      <c r="AO43" s="100">
        <v>0</v>
      </c>
      <c r="AP43" s="100">
        <v>0</v>
      </c>
      <c r="AQ43" s="100">
        <v>0</v>
      </c>
      <c r="AR43" s="100">
        <v>0</v>
      </c>
      <c r="AS43" s="100">
        <v>0</v>
      </c>
      <c r="AT43" s="100">
        <v>0</v>
      </c>
      <c r="AU43" s="100">
        <v>0</v>
      </c>
      <c r="AV43" s="100">
        <v>0</v>
      </c>
      <c r="AW43" s="100">
        <v>0</v>
      </c>
      <c r="AX43" s="100">
        <v>0</v>
      </c>
      <c r="AY43" s="100">
        <v>0</v>
      </c>
      <c r="AZ43" s="100">
        <v>0</v>
      </c>
      <c r="BA43" s="100">
        <v>0</v>
      </c>
      <c r="BB43" s="100">
        <v>0</v>
      </c>
      <c r="BC43" s="100">
        <v>0</v>
      </c>
      <c r="BD43" s="100">
        <v>0</v>
      </c>
      <c r="BE43" s="100">
        <v>0</v>
      </c>
      <c r="BF43" s="100">
        <v>0</v>
      </c>
      <c r="BG43" s="100">
        <v>0</v>
      </c>
      <c r="BH43" s="100"/>
      <c r="BI43" s="100"/>
    </row>
    <row r="44" ht="19.5" customHeight="1" spans="1:61">
      <c r="A44" s="86"/>
      <c r="B44" s="86">
        <v>31</v>
      </c>
      <c r="C44" s="86"/>
      <c r="D44" s="86" t="s">
        <v>161</v>
      </c>
      <c r="E44" s="100">
        <f t="shared" si="0"/>
        <v>179.1264</v>
      </c>
      <c r="F44" s="100">
        <v>124.2214</v>
      </c>
      <c r="G44" s="100">
        <v>56.2536</v>
      </c>
      <c r="H44" s="100">
        <v>30.542</v>
      </c>
      <c r="I44" s="100">
        <v>5.233</v>
      </c>
      <c r="J44" s="100">
        <v>16.6193</v>
      </c>
      <c r="K44" s="100">
        <v>0</v>
      </c>
      <c r="L44" s="100">
        <v>0</v>
      </c>
      <c r="M44" s="100">
        <v>0</v>
      </c>
      <c r="N44" s="100">
        <v>0</v>
      </c>
      <c r="O44" s="100">
        <v>0</v>
      </c>
      <c r="P44" s="100">
        <v>0</v>
      </c>
      <c r="Q44" s="100">
        <v>0</v>
      </c>
      <c r="R44" s="100">
        <v>0</v>
      </c>
      <c r="S44" s="100">
        <v>15.5735</v>
      </c>
      <c r="T44" s="100">
        <v>54.905</v>
      </c>
      <c r="U44" s="100">
        <v>7.65</v>
      </c>
      <c r="V44" s="100">
        <v>1.25</v>
      </c>
      <c r="W44" s="100">
        <v>0</v>
      </c>
      <c r="X44" s="100">
        <v>0</v>
      </c>
      <c r="Y44" s="100">
        <v>0</v>
      </c>
      <c r="Z44" s="100">
        <v>4.275</v>
      </c>
      <c r="AA44" s="100">
        <v>0</v>
      </c>
      <c r="AB44" s="100">
        <v>0</v>
      </c>
      <c r="AC44" s="100">
        <v>3.15</v>
      </c>
      <c r="AD44" s="100">
        <v>0</v>
      </c>
      <c r="AE44" s="100">
        <v>0</v>
      </c>
      <c r="AF44" s="100"/>
      <c r="AG44" s="100">
        <v>0.78</v>
      </c>
      <c r="AH44" s="100">
        <v>0</v>
      </c>
      <c r="AI44" s="100">
        <v>0</v>
      </c>
      <c r="AJ44" s="100">
        <v>0</v>
      </c>
      <c r="AK44" s="100">
        <v>0</v>
      </c>
      <c r="AL44" s="100">
        <v>0</v>
      </c>
      <c r="AM44" s="100">
        <v>0</v>
      </c>
      <c r="AN44" s="100">
        <v>0</v>
      </c>
      <c r="AO44" s="100">
        <v>0</v>
      </c>
      <c r="AP44" s="100">
        <v>0</v>
      </c>
      <c r="AQ44" s="100">
        <v>0</v>
      </c>
      <c r="AR44" s="100">
        <v>0</v>
      </c>
      <c r="AS44" s="100">
        <v>0</v>
      </c>
      <c r="AT44" s="100">
        <v>0</v>
      </c>
      <c r="AU44" s="100">
        <v>37.8</v>
      </c>
      <c r="AV44" s="100">
        <v>0</v>
      </c>
      <c r="AW44" s="100">
        <v>0</v>
      </c>
      <c r="AX44" s="100">
        <v>0</v>
      </c>
      <c r="AY44" s="100">
        <v>0</v>
      </c>
      <c r="AZ44" s="100">
        <v>0</v>
      </c>
      <c r="BA44" s="100">
        <v>0</v>
      </c>
      <c r="BB44" s="100">
        <v>0</v>
      </c>
      <c r="BC44" s="100">
        <v>0</v>
      </c>
      <c r="BD44" s="100">
        <v>0</v>
      </c>
      <c r="BE44" s="100">
        <v>0</v>
      </c>
      <c r="BF44" s="100">
        <v>0</v>
      </c>
      <c r="BG44" s="100">
        <v>0</v>
      </c>
      <c r="BH44" s="100"/>
      <c r="BI44" s="100"/>
    </row>
    <row r="45" ht="19.5" customHeight="1" spans="1:61">
      <c r="A45" s="86">
        <v>201</v>
      </c>
      <c r="B45" s="86">
        <v>31</v>
      </c>
      <c r="C45" s="86">
        <v>1</v>
      </c>
      <c r="D45" s="86" t="s">
        <v>163</v>
      </c>
      <c r="E45" s="100">
        <f t="shared" si="0"/>
        <v>71.203</v>
      </c>
      <c r="F45" s="100">
        <v>70.423</v>
      </c>
      <c r="G45" s="100">
        <v>36.846</v>
      </c>
      <c r="H45" s="100">
        <v>28.344</v>
      </c>
      <c r="I45" s="100">
        <v>5.233</v>
      </c>
      <c r="J45" s="100">
        <v>0</v>
      </c>
      <c r="K45" s="100">
        <v>0</v>
      </c>
      <c r="L45" s="100">
        <v>0</v>
      </c>
      <c r="M45" s="100">
        <v>0</v>
      </c>
      <c r="N45" s="100">
        <v>0</v>
      </c>
      <c r="O45" s="100">
        <v>0</v>
      </c>
      <c r="P45" s="100">
        <v>0</v>
      </c>
      <c r="Q45" s="100">
        <v>0</v>
      </c>
      <c r="R45" s="100">
        <v>0</v>
      </c>
      <c r="S45" s="100">
        <v>0</v>
      </c>
      <c r="T45" s="100">
        <v>0.78</v>
      </c>
      <c r="U45" s="100">
        <v>0</v>
      </c>
      <c r="V45" s="100">
        <v>0</v>
      </c>
      <c r="W45" s="100">
        <v>0</v>
      </c>
      <c r="X45" s="100">
        <v>0</v>
      </c>
      <c r="Y45" s="100">
        <v>0</v>
      </c>
      <c r="Z45" s="100">
        <v>0</v>
      </c>
      <c r="AA45" s="100">
        <v>0</v>
      </c>
      <c r="AB45" s="100">
        <v>0</v>
      </c>
      <c r="AC45" s="100">
        <v>0</v>
      </c>
      <c r="AD45" s="100">
        <v>0</v>
      </c>
      <c r="AE45" s="100">
        <v>0</v>
      </c>
      <c r="AF45" s="100"/>
      <c r="AG45" s="100">
        <v>0.78</v>
      </c>
      <c r="AH45" s="100">
        <v>0</v>
      </c>
      <c r="AI45" s="100">
        <v>0</v>
      </c>
      <c r="AJ45" s="100">
        <v>0</v>
      </c>
      <c r="AK45" s="100">
        <v>0</v>
      </c>
      <c r="AL45" s="100">
        <v>0</v>
      </c>
      <c r="AM45" s="100">
        <v>0</v>
      </c>
      <c r="AN45" s="100">
        <v>0</v>
      </c>
      <c r="AO45" s="100">
        <v>0</v>
      </c>
      <c r="AP45" s="100">
        <v>0</v>
      </c>
      <c r="AQ45" s="100">
        <v>0</v>
      </c>
      <c r="AR45" s="100">
        <v>0</v>
      </c>
      <c r="AS45" s="100">
        <v>0</v>
      </c>
      <c r="AT45" s="100">
        <v>0</v>
      </c>
      <c r="AU45" s="100">
        <v>0</v>
      </c>
      <c r="AV45" s="100">
        <v>0</v>
      </c>
      <c r="AW45" s="100">
        <v>0</v>
      </c>
      <c r="AX45" s="100">
        <v>0</v>
      </c>
      <c r="AY45" s="100">
        <v>0</v>
      </c>
      <c r="AZ45" s="100">
        <v>0</v>
      </c>
      <c r="BA45" s="100">
        <v>0</v>
      </c>
      <c r="BB45" s="100">
        <v>0</v>
      </c>
      <c r="BC45" s="100">
        <v>0</v>
      </c>
      <c r="BD45" s="100">
        <v>0</v>
      </c>
      <c r="BE45" s="100">
        <v>0</v>
      </c>
      <c r="BF45" s="100">
        <v>0</v>
      </c>
      <c r="BG45" s="100">
        <v>0</v>
      </c>
      <c r="BH45" s="100"/>
      <c r="BI45" s="100"/>
    </row>
    <row r="46" ht="19.5" customHeight="1" spans="1:61">
      <c r="A46" s="86">
        <v>201</v>
      </c>
      <c r="B46" s="86">
        <v>31</v>
      </c>
      <c r="C46" s="86">
        <v>2</v>
      </c>
      <c r="D46" s="86" t="s">
        <v>164</v>
      </c>
      <c r="E46" s="100">
        <f t="shared" si="0"/>
        <v>5.881175</v>
      </c>
      <c r="F46" s="100">
        <v>0</v>
      </c>
      <c r="G46" s="100">
        <v>0</v>
      </c>
      <c r="H46" s="100">
        <v>0</v>
      </c>
      <c r="I46" s="100">
        <v>0</v>
      </c>
      <c r="J46" s="100">
        <v>0</v>
      </c>
      <c r="K46" s="100">
        <v>0</v>
      </c>
      <c r="L46" s="100">
        <v>0</v>
      </c>
      <c r="M46" s="100">
        <v>0</v>
      </c>
      <c r="N46" s="100">
        <v>0</v>
      </c>
      <c r="O46" s="100">
        <v>0</v>
      </c>
      <c r="P46" s="100">
        <v>0</v>
      </c>
      <c r="Q46" s="100">
        <v>0</v>
      </c>
      <c r="R46" s="100">
        <v>0</v>
      </c>
      <c r="S46" s="100">
        <v>0</v>
      </c>
      <c r="T46" s="100">
        <v>5.881175</v>
      </c>
      <c r="U46" s="100">
        <v>3.011764</v>
      </c>
      <c r="V46" s="100">
        <v>0.470588</v>
      </c>
      <c r="W46" s="100">
        <v>0</v>
      </c>
      <c r="X46" s="100">
        <v>0</v>
      </c>
      <c r="Y46" s="100">
        <v>0</v>
      </c>
      <c r="Z46" s="100">
        <v>1.975294</v>
      </c>
      <c r="AA46" s="100">
        <v>0</v>
      </c>
      <c r="AB46" s="100">
        <v>0</v>
      </c>
      <c r="AC46" s="100">
        <v>0.423529</v>
      </c>
      <c r="AD46" s="100">
        <v>0</v>
      </c>
      <c r="AE46" s="100">
        <v>0</v>
      </c>
      <c r="AF46" s="100"/>
      <c r="AG46" s="100">
        <v>0</v>
      </c>
      <c r="AH46" s="100">
        <v>0</v>
      </c>
      <c r="AI46" s="100">
        <v>0</v>
      </c>
      <c r="AJ46" s="100">
        <v>0</v>
      </c>
      <c r="AK46" s="100">
        <v>0</v>
      </c>
      <c r="AL46" s="100">
        <v>0</v>
      </c>
      <c r="AM46" s="100">
        <v>0</v>
      </c>
      <c r="AN46" s="100">
        <v>0</v>
      </c>
      <c r="AO46" s="100">
        <v>0</v>
      </c>
      <c r="AP46" s="100">
        <v>0</v>
      </c>
      <c r="AQ46" s="100">
        <v>0</v>
      </c>
      <c r="AR46" s="100">
        <v>0</v>
      </c>
      <c r="AS46" s="100">
        <v>0</v>
      </c>
      <c r="AT46" s="100">
        <v>0</v>
      </c>
      <c r="AU46" s="100">
        <v>0</v>
      </c>
      <c r="AV46" s="100">
        <v>0</v>
      </c>
      <c r="AW46" s="100">
        <v>0</v>
      </c>
      <c r="AX46" s="100">
        <v>0</v>
      </c>
      <c r="AY46" s="100">
        <v>0</v>
      </c>
      <c r="AZ46" s="100">
        <v>0</v>
      </c>
      <c r="BA46" s="100">
        <v>0</v>
      </c>
      <c r="BB46" s="100">
        <v>0</v>
      </c>
      <c r="BC46" s="100">
        <v>0</v>
      </c>
      <c r="BD46" s="100">
        <v>0</v>
      </c>
      <c r="BE46" s="100">
        <v>0</v>
      </c>
      <c r="BF46" s="100">
        <v>0</v>
      </c>
      <c r="BG46" s="100">
        <v>0</v>
      </c>
      <c r="BH46" s="100"/>
      <c r="BI46" s="100"/>
    </row>
    <row r="47" ht="19.5" customHeight="1" spans="1:61">
      <c r="A47" s="86">
        <v>201</v>
      </c>
      <c r="B47" s="86">
        <v>31</v>
      </c>
      <c r="C47" s="86">
        <v>50</v>
      </c>
      <c r="D47" s="86" t="s">
        <v>165</v>
      </c>
      <c r="E47" s="100">
        <f t="shared" si="0"/>
        <v>102.042225</v>
      </c>
      <c r="F47" s="100">
        <v>53.7984</v>
      </c>
      <c r="G47" s="100">
        <v>19.4076</v>
      </c>
      <c r="H47" s="100">
        <v>2.198</v>
      </c>
      <c r="I47" s="100">
        <v>0</v>
      </c>
      <c r="J47" s="100">
        <v>16.6193</v>
      </c>
      <c r="K47" s="100">
        <v>0</v>
      </c>
      <c r="L47" s="100">
        <v>0</v>
      </c>
      <c r="M47" s="100">
        <v>0</v>
      </c>
      <c r="N47" s="100">
        <v>0</v>
      </c>
      <c r="O47" s="100">
        <v>0</v>
      </c>
      <c r="P47" s="100">
        <v>0</v>
      </c>
      <c r="Q47" s="100">
        <v>0</v>
      </c>
      <c r="R47" s="100">
        <v>0</v>
      </c>
      <c r="S47" s="100">
        <v>15.5735</v>
      </c>
      <c r="T47" s="100">
        <v>48.243825</v>
      </c>
      <c r="U47" s="100">
        <v>4.638236</v>
      </c>
      <c r="V47" s="100">
        <v>0.779412</v>
      </c>
      <c r="W47" s="100">
        <v>0</v>
      </c>
      <c r="X47" s="100">
        <v>0</v>
      </c>
      <c r="Y47" s="100">
        <v>0</v>
      </c>
      <c r="Z47" s="100">
        <v>2.299706</v>
      </c>
      <c r="AA47" s="100">
        <v>0</v>
      </c>
      <c r="AB47" s="100">
        <v>0</v>
      </c>
      <c r="AC47" s="100">
        <v>2.726471</v>
      </c>
      <c r="AD47" s="100">
        <v>0</v>
      </c>
      <c r="AE47" s="100">
        <v>0</v>
      </c>
      <c r="AF47" s="100"/>
      <c r="AG47" s="100">
        <v>0</v>
      </c>
      <c r="AH47" s="100">
        <v>0</v>
      </c>
      <c r="AI47" s="100">
        <v>0</v>
      </c>
      <c r="AJ47" s="100">
        <v>0</v>
      </c>
      <c r="AK47" s="100">
        <v>0</v>
      </c>
      <c r="AL47" s="100">
        <v>0</v>
      </c>
      <c r="AM47" s="100">
        <v>0</v>
      </c>
      <c r="AN47" s="100">
        <v>0</v>
      </c>
      <c r="AO47" s="100">
        <v>0</v>
      </c>
      <c r="AP47" s="100">
        <v>0</v>
      </c>
      <c r="AQ47" s="100">
        <v>0</v>
      </c>
      <c r="AR47" s="100">
        <v>0</v>
      </c>
      <c r="AS47" s="100">
        <v>0</v>
      </c>
      <c r="AT47" s="100">
        <v>0</v>
      </c>
      <c r="AU47" s="100">
        <v>37.8</v>
      </c>
      <c r="AV47" s="100">
        <v>0</v>
      </c>
      <c r="AW47" s="100">
        <v>0</v>
      </c>
      <c r="AX47" s="100">
        <v>0</v>
      </c>
      <c r="AY47" s="100">
        <v>0</v>
      </c>
      <c r="AZ47" s="100">
        <v>0</v>
      </c>
      <c r="BA47" s="100">
        <v>0</v>
      </c>
      <c r="BB47" s="100">
        <v>0</v>
      </c>
      <c r="BC47" s="100">
        <v>0</v>
      </c>
      <c r="BD47" s="100">
        <v>0</v>
      </c>
      <c r="BE47" s="100">
        <v>0</v>
      </c>
      <c r="BF47" s="100">
        <v>0</v>
      </c>
      <c r="BG47" s="100">
        <v>0</v>
      </c>
      <c r="BH47" s="100"/>
      <c r="BI47" s="100"/>
    </row>
    <row r="48" ht="19.5" customHeight="1" spans="1:61">
      <c r="A48" s="86"/>
      <c r="B48" s="86">
        <v>32</v>
      </c>
      <c r="C48" s="86"/>
      <c r="D48" s="86" t="s">
        <v>167</v>
      </c>
      <c r="E48" s="100">
        <f t="shared" si="0"/>
        <v>93.4198</v>
      </c>
      <c r="F48" s="100">
        <v>74.7958</v>
      </c>
      <c r="G48" s="100">
        <v>23.106</v>
      </c>
      <c r="H48" s="100">
        <v>6.966</v>
      </c>
      <c r="I48" s="100">
        <v>0.9485</v>
      </c>
      <c r="J48" s="100">
        <v>15.354</v>
      </c>
      <c r="K48" s="100">
        <v>0</v>
      </c>
      <c r="L48" s="100">
        <v>0</v>
      </c>
      <c r="M48" s="100">
        <v>0</v>
      </c>
      <c r="N48" s="100">
        <v>0</v>
      </c>
      <c r="O48" s="100">
        <v>0</v>
      </c>
      <c r="P48" s="100">
        <v>0</v>
      </c>
      <c r="Q48" s="100">
        <v>0</v>
      </c>
      <c r="R48" s="100">
        <v>0</v>
      </c>
      <c r="S48" s="100">
        <v>28.4213</v>
      </c>
      <c r="T48" s="100">
        <v>18.624</v>
      </c>
      <c r="U48" s="100">
        <v>4.25</v>
      </c>
      <c r="V48" s="100">
        <v>0</v>
      </c>
      <c r="W48" s="100">
        <v>0</v>
      </c>
      <c r="X48" s="100">
        <v>0</v>
      </c>
      <c r="Y48" s="100">
        <v>0</v>
      </c>
      <c r="Z48" s="100">
        <v>2.084</v>
      </c>
      <c r="AA48" s="100">
        <v>0</v>
      </c>
      <c r="AB48" s="100">
        <v>0</v>
      </c>
      <c r="AC48" s="100">
        <v>5.25</v>
      </c>
      <c r="AD48" s="100">
        <v>2</v>
      </c>
      <c r="AE48" s="100">
        <v>0</v>
      </c>
      <c r="AF48" s="100"/>
      <c r="AG48" s="100">
        <v>1.44</v>
      </c>
      <c r="AH48" s="100">
        <v>0</v>
      </c>
      <c r="AI48" s="100">
        <v>0</v>
      </c>
      <c r="AJ48" s="100">
        <v>0</v>
      </c>
      <c r="AK48" s="100">
        <v>0</v>
      </c>
      <c r="AL48" s="100">
        <v>0</v>
      </c>
      <c r="AM48" s="100">
        <v>0</v>
      </c>
      <c r="AN48" s="100">
        <v>0</v>
      </c>
      <c r="AO48" s="100">
        <v>0</v>
      </c>
      <c r="AP48" s="100">
        <v>0</v>
      </c>
      <c r="AQ48" s="100">
        <v>0</v>
      </c>
      <c r="AR48" s="100">
        <v>0</v>
      </c>
      <c r="AS48" s="100">
        <v>0</v>
      </c>
      <c r="AT48" s="100">
        <v>0</v>
      </c>
      <c r="AU48" s="100">
        <v>3.6</v>
      </c>
      <c r="AV48" s="100">
        <v>0</v>
      </c>
      <c r="AW48" s="100">
        <v>0</v>
      </c>
      <c r="AX48" s="100">
        <v>0</v>
      </c>
      <c r="AY48" s="100">
        <v>0</v>
      </c>
      <c r="AZ48" s="100">
        <v>0</v>
      </c>
      <c r="BA48" s="100">
        <v>0</v>
      </c>
      <c r="BB48" s="100">
        <v>0</v>
      </c>
      <c r="BC48" s="100">
        <v>0</v>
      </c>
      <c r="BD48" s="100">
        <v>0</v>
      </c>
      <c r="BE48" s="100">
        <v>0</v>
      </c>
      <c r="BF48" s="100">
        <v>0</v>
      </c>
      <c r="BG48" s="100">
        <v>0</v>
      </c>
      <c r="BH48" s="100"/>
      <c r="BI48" s="100"/>
    </row>
    <row r="49" ht="19.5" customHeight="1" spans="1:61">
      <c r="A49" s="86">
        <v>201</v>
      </c>
      <c r="B49" s="86">
        <v>32</v>
      </c>
      <c r="C49" s="86">
        <v>1</v>
      </c>
      <c r="D49" s="86" t="s">
        <v>169</v>
      </c>
      <c r="E49" s="100">
        <f t="shared" si="0"/>
        <v>27.8305</v>
      </c>
      <c r="F49" s="100">
        <v>12.8065</v>
      </c>
      <c r="G49" s="100">
        <v>6.558</v>
      </c>
      <c r="H49" s="100">
        <v>5.3</v>
      </c>
      <c r="I49" s="100">
        <v>0.9485</v>
      </c>
      <c r="J49" s="100">
        <v>0</v>
      </c>
      <c r="K49" s="100">
        <v>0</v>
      </c>
      <c r="L49" s="100">
        <v>0</v>
      </c>
      <c r="M49" s="100">
        <v>0</v>
      </c>
      <c r="N49" s="100">
        <v>0</v>
      </c>
      <c r="O49" s="100">
        <v>0</v>
      </c>
      <c r="P49" s="100">
        <v>0</v>
      </c>
      <c r="Q49" s="100">
        <v>0</v>
      </c>
      <c r="R49" s="100">
        <v>0</v>
      </c>
      <c r="S49" s="100">
        <v>0</v>
      </c>
      <c r="T49" s="100">
        <v>15.024</v>
      </c>
      <c r="U49" s="100">
        <v>4.25</v>
      </c>
      <c r="V49" s="100">
        <v>0</v>
      </c>
      <c r="W49" s="100">
        <v>0</v>
      </c>
      <c r="X49" s="100">
        <v>0</v>
      </c>
      <c r="Y49" s="100">
        <v>0</v>
      </c>
      <c r="Z49" s="100">
        <v>2.084</v>
      </c>
      <c r="AA49" s="100">
        <v>0</v>
      </c>
      <c r="AB49" s="100">
        <v>0</v>
      </c>
      <c r="AC49" s="100">
        <v>5.25</v>
      </c>
      <c r="AD49" s="100">
        <v>2</v>
      </c>
      <c r="AE49" s="100">
        <v>0</v>
      </c>
      <c r="AF49" s="100"/>
      <c r="AG49" s="100">
        <v>1.44</v>
      </c>
      <c r="AH49" s="100">
        <v>0</v>
      </c>
      <c r="AI49" s="100">
        <v>0</v>
      </c>
      <c r="AJ49" s="100">
        <v>0</v>
      </c>
      <c r="AK49" s="100">
        <v>0</v>
      </c>
      <c r="AL49" s="100">
        <v>0</v>
      </c>
      <c r="AM49" s="100">
        <v>0</v>
      </c>
      <c r="AN49" s="100">
        <v>0</v>
      </c>
      <c r="AO49" s="100">
        <v>0</v>
      </c>
      <c r="AP49" s="100">
        <v>0</v>
      </c>
      <c r="AQ49" s="100">
        <v>0</v>
      </c>
      <c r="AR49" s="100">
        <v>0</v>
      </c>
      <c r="AS49" s="100">
        <v>0</v>
      </c>
      <c r="AT49" s="100">
        <v>0</v>
      </c>
      <c r="AU49" s="100">
        <v>0</v>
      </c>
      <c r="AV49" s="100">
        <v>0</v>
      </c>
      <c r="AW49" s="100">
        <v>0</v>
      </c>
      <c r="AX49" s="100">
        <v>0</v>
      </c>
      <c r="AY49" s="100">
        <v>0</v>
      </c>
      <c r="AZ49" s="100">
        <v>0</v>
      </c>
      <c r="BA49" s="100">
        <v>0</v>
      </c>
      <c r="BB49" s="100">
        <v>0</v>
      </c>
      <c r="BC49" s="100">
        <v>0</v>
      </c>
      <c r="BD49" s="100">
        <v>0</v>
      </c>
      <c r="BE49" s="100">
        <v>0</v>
      </c>
      <c r="BF49" s="100">
        <v>0</v>
      </c>
      <c r="BG49" s="100">
        <v>0</v>
      </c>
      <c r="BH49" s="100"/>
      <c r="BI49" s="100"/>
    </row>
    <row r="50" ht="19.5" customHeight="1" spans="1:61">
      <c r="A50" s="86">
        <v>201</v>
      </c>
      <c r="B50" s="86">
        <v>32</v>
      </c>
      <c r="C50" s="86">
        <v>2</v>
      </c>
      <c r="D50" s="86" t="s">
        <v>170</v>
      </c>
      <c r="E50" s="100">
        <f t="shared" si="0"/>
        <v>0</v>
      </c>
      <c r="F50" s="100">
        <v>0</v>
      </c>
      <c r="G50" s="100">
        <v>0</v>
      </c>
      <c r="H50" s="100">
        <v>0</v>
      </c>
      <c r="I50" s="100">
        <v>0</v>
      </c>
      <c r="J50" s="100">
        <v>0</v>
      </c>
      <c r="K50" s="100">
        <v>0</v>
      </c>
      <c r="L50" s="100">
        <v>0</v>
      </c>
      <c r="M50" s="100">
        <v>0</v>
      </c>
      <c r="N50" s="100">
        <v>0</v>
      </c>
      <c r="O50" s="100">
        <v>0</v>
      </c>
      <c r="P50" s="100">
        <v>0</v>
      </c>
      <c r="Q50" s="100">
        <v>0</v>
      </c>
      <c r="R50" s="100">
        <v>0</v>
      </c>
      <c r="S50" s="100">
        <v>0</v>
      </c>
      <c r="T50" s="100">
        <v>0</v>
      </c>
      <c r="U50" s="100">
        <v>0</v>
      </c>
      <c r="V50" s="100">
        <v>0</v>
      </c>
      <c r="W50" s="100">
        <v>0</v>
      </c>
      <c r="X50" s="100">
        <v>0</v>
      </c>
      <c r="Y50" s="100">
        <v>0</v>
      </c>
      <c r="Z50" s="100">
        <v>0</v>
      </c>
      <c r="AA50" s="100">
        <v>0</v>
      </c>
      <c r="AB50" s="100">
        <v>0</v>
      </c>
      <c r="AC50" s="100">
        <v>0</v>
      </c>
      <c r="AD50" s="100">
        <v>0</v>
      </c>
      <c r="AE50" s="100">
        <v>0</v>
      </c>
      <c r="AF50" s="100"/>
      <c r="AG50" s="100">
        <v>0</v>
      </c>
      <c r="AH50" s="100">
        <v>0</v>
      </c>
      <c r="AI50" s="100">
        <v>0</v>
      </c>
      <c r="AJ50" s="100">
        <v>0</v>
      </c>
      <c r="AK50" s="100">
        <v>0</v>
      </c>
      <c r="AL50" s="100">
        <v>0</v>
      </c>
      <c r="AM50" s="100">
        <v>0</v>
      </c>
      <c r="AN50" s="100">
        <v>0</v>
      </c>
      <c r="AO50" s="100">
        <v>0</v>
      </c>
      <c r="AP50" s="100">
        <v>0</v>
      </c>
      <c r="AQ50" s="100">
        <v>0</v>
      </c>
      <c r="AR50" s="100">
        <v>0</v>
      </c>
      <c r="AS50" s="100">
        <v>0</v>
      </c>
      <c r="AT50" s="100">
        <v>0</v>
      </c>
      <c r="AU50" s="100">
        <v>0</v>
      </c>
      <c r="AV50" s="100">
        <v>0</v>
      </c>
      <c r="AW50" s="100">
        <v>0</v>
      </c>
      <c r="AX50" s="100">
        <v>0</v>
      </c>
      <c r="AY50" s="100">
        <v>0</v>
      </c>
      <c r="AZ50" s="100">
        <v>0</v>
      </c>
      <c r="BA50" s="100">
        <v>0</v>
      </c>
      <c r="BB50" s="100">
        <v>0</v>
      </c>
      <c r="BC50" s="100">
        <v>0</v>
      </c>
      <c r="BD50" s="100">
        <v>0</v>
      </c>
      <c r="BE50" s="100">
        <v>0</v>
      </c>
      <c r="BF50" s="100">
        <v>0</v>
      </c>
      <c r="BG50" s="100">
        <v>0</v>
      </c>
      <c r="BH50" s="100"/>
      <c r="BI50" s="100"/>
    </row>
    <row r="51" ht="19.5" customHeight="1" spans="1:61">
      <c r="A51" s="86">
        <v>201</v>
      </c>
      <c r="B51" s="86">
        <v>32</v>
      </c>
      <c r="C51" s="86">
        <v>50</v>
      </c>
      <c r="D51" s="86" t="s">
        <v>171</v>
      </c>
      <c r="E51" s="100">
        <f t="shared" si="0"/>
        <v>65.5893</v>
      </c>
      <c r="F51" s="100">
        <v>61.9893</v>
      </c>
      <c r="G51" s="100">
        <v>16.548</v>
      </c>
      <c r="H51" s="100">
        <v>1.666</v>
      </c>
      <c r="I51" s="100">
        <v>0</v>
      </c>
      <c r="J51" s="100">
        <v>15.354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28.4213</v>
      </c>
      <c r="T51" s="100">
        <v>3.6</v>
      </c>
      <c r="U51" s="100">
        <v>0</v>
      </c>
      <c r="V51" s="100">
        <v>0</v>
      </c>
      <c r="W51" s="100">
        <v>0</v>
      </c>
      <c r="X51" s="100">
        <v>0</v>
      </c>
      <c r="Y51" s="100">
        <v>0</v>
      </c>
      <c r="Z51" s="100">
        <v>0</v>
      </c>
      <c r="AA51" s="100">
        <v>0</v>
      </c>
      <c r="AB51" s="100">
        <v>0</v>
      </c>
      <c r="AC51" s="100">
        <v>0</v>
      </c>
      <c r="AD51" s="100">
        <v>0</v>
      </c>
      <c r="AE51" s="100">
        <v>0</v>
      </c>
      <c r="AF51" s="100"/>
      <c r="AG51" s="100">
        <v>0</v>
      </c>
      <c r="AH51" s="100">
        <v>0</v>
      </c>
      <c r="AI51" s="100">
        <v>0</v>
      </c>
      <c r="AJ51" s="100">
        <v>0</v>
      </c>
      <c r="AK51" s="100">
        <v>0</v>
      </c>
      <c r="AL51" s="100">
        <v>0</v>
      </c>
      <c r="AM51" s="100">
        <v>0</v>
      </c>
      <c r="AN51" s="100">
        <v>0</v>
      </c>
      <c r="AO51" s="100">
        <v>0</v>
      </c>
      <c r="AP51" s="100">
        <v>0</v>
      </c>
      <c r="AQ51" s="100">
        <v>0</v>
      </c>
      <c r="AR51" s="100">
        <v>0</v>
      </c>
      <c r="AS51" s="100">
        <v>0</v>
      </c>
      <c r="AT51" s="100">
        <v>0</v>
      </c>
      <c r="AU51" s="100">
        <v>3.6</v>
      </c>
      <c r="AV51" s="100">
        <v>0</v>
      </c>
      <c r="AW51" s="100">
        <v>0</v>
      </c>
      <c r="AX51" s="100">
        <v>0</v>
      </c>
      <c r="AY51" s="100">
        <v>0</v>
      </c>
      <c r="AZ51" s="100">
        <v>0</v>
      </c>
      <c r="BA51" s="100">
        <v>0</v>
      </c>
      <c r="BB51" s="100">
        <v>0</v>
      </c>
      <c r="BC51" s="100">
        <v>0</v>
      </c>
      <c r="BD51" s="100">
        <v>0</v>
      </c>
      <c r="BE51" s="100">
        <v>0</v>
      </c>
      <c r="BF51" s="100">
        <v>0</v>
      </c>
      <c r="BG51" s="100">
        <v>0</v>
      </c>
      <c r="BH51" s="100"/>
      <c r="BI51" s="100"/>
    </row>
    <row r="52" ht="19.5" customHeight="1" spans="1:61">
      <c r="A52" s="86"/>
      <c r="B52" s="86">
        <v>33</v>
      </c>
      <c r="C52" s="86"/>
      <c r="D52" s="86" t="s">
        <v>173</v>
      </c>
      <c r="E52" s="100">
        <f t="shared" si="0"/>
        <v>43.9789</v>
      </c>
      <c r="F52" s="100">
        <v>35.8429</v>
      </c>
      <c r="G52" s="100">
        <v>10.0896</v>
      </c>
      <c r="H52" s="100">
        <v>4.038</v>
      </c>
      <c r="I52" s="100">
        <v>0.5036</v>
      </c>
      <c r="J52" s="100">
        <v>6.1967</v>
      </c>
      <c r="K52" s="100">
        <v>0</v>
      </c>
      <c r="L52" s="100">
        <v>0</v>
      </c>
      <c r="M52" s="100">
        <v>0</v>
      </c>
      <c r="N52" s="100">
        <v>0</v>
      </c>
      <c r="O52" s="100">
        <v>0</v>
      </c>
      <c r="P52" s="100">
        <v>0</v>
      </c>
      <c r="Q52" s="100">
        <v>0</v>
      </c>
      <c r="R52" s="100">
        <v>0</v>
      </c>
      <c r="S52" s="100">
        <v>15.015</v>
      </c>
      <c r="T52" s="100">
        <v>8.136</v>
      </c>
      <c r="U52" s="100">
        <v>2</v>
      </c>
      <c r="V52" s="100">
        <v>1</v>
      </c>
      <c r="W52" s="100">
        <v>0</v>
      </c>
      <c r="X52" s="100">
        <v>0</v>
      </c>
      <c r="Y52" s="100">
        <v>0</v>
      </c>
      <c r="Z52" s="100">
        <v>1.216</v>
      </c>
      <c r="AA52" s="100">
        <v>0</v>
      </c>
      <c r="AB52" s="100">
        <v>0</v>
      </c>
      <c r="AC52" s="100">
        <v>1.4</v>
      </c>
      <c r="AD52" s="100">
        <v>0</v>
      </c>
      <c r="AE52" s="100">
        <v>0</v>
      </c>
      <c r="AF52" s="100"/>
      <c r="AG52" s="100">
        <v>0.78</v>
      </c>
      <c r="AH52" s="100">
        <v>0</v>
      </c>
      <c r="AI52" s="100">
        <v>0</v>
      </c>
      <c r="AJ52" s="100">
        <v>0</v>
      </c>
      <c r="AK52" s="100">
        <v>0</v>
      </c>
      <c r="AL52" s="100">
        <v>0</v>
      </c>
      <c r="AM52" s="100">
        <v>0</v>
      </c>
      <c r="AN52" s="100">
        <v>0</v>
      </c>
      <c r="AO52" s="100">
        <v>0</v>
      </c>
      <c r="AP52" s="100">
        <v>0</v>
      </c>
      <c r="AQ52" s="100">
        <v>0</v>
      </c>
      <c r="AR52" s="100">
        <v>0</v>
      </c>
      <c r="AS52" s="100">
        <v>0</v>
      </c>
      <c r="AT52" s="100">
        <v>0</v>
      </c>
      <c r="AU52" s="100">
        <v>1.74</v>
      </c>
      <c r="AV52" s="100">
        <v>0</v>
      </c>
      <c r="AW52" s="100">
        <v>0</v>
      </c>
      <c r="AX52" s="100">
        <v>0</v>
      </c>
      <c r="AY52" s="100">
        <v>0</v>
      </c>
      <c r="AZ52" s="100">
        <v>0</v>
      </c>
      <c r="BA52" s="100">
        <v>0</v>
      </c>
      <c r="BB52" s="100">
        <v>0</v>
      </c>
      <c r="BC52" s="100">
        <v>0</v>
      </c>
      <c r="BD52" s="100">
        <v>0</v>
      </c>
      <c r="BE52" s="100">
        <v>0</v>
      </c>
      <c r="BF52" s="100">
        <v>0</v>
      </c>
      <c r="BG52" s="100">
        <v>0</v>
      </c>
      <c r="BH52" s="100"/>
      <c r="BI52" s="100"/>
    </row>
    <row r="53" ht="19.5" customHeight="1" spans="1:61">
      <c r="A53" s="86">
        <v>201</v>
      </c>
      <c r="B53" s="86">
        <v>33</v>
      </c>
      <c r="C53" s="86">
        <v>1</v>
      </c>
      <c r="D53" s="86" t="s">
        <v>175</v>
      </c>
      <c r="E53" s="100">
        <f t="shared" si="0"/>
        <v>8.406514</v>
      </c>
      <c r="F53" s="100">
        <v>6.7848</v>
      </c>
      <c r="G53" s="100">
        <v>3.4332</v>
      </c>
      <c r="H53" s="100">
        <v>2.848</v>
      </c>
      <c r="I53" s="100">
        <v>0.5036</v>
      </c>
      <c r="J53" s="100">
        <v>0</v>
      </c>
      <c r="K53" s="100">
        <v>0</v>
      </c>
      <c r="L53" s="100">
        <v>0</v>
      </c>
      <c r="M53" s="100">
        <v>0</v>
      </c>
      <c r="N53" s="100">
        <v>0</v>
      </c>
      <c r="O53" s="100">
        <v>0</v>
      </c>
      <c r="P53" s="100">
        <v>0</v>
      </c>
      <c r="Q53" s="100">
        <v>0</v>
      </c>
      <c r="R53" s="100">
        <v>0</v>
      </c>
      <c r="S53" s="100">
        <v>0</v>
      </c>
      <c r="T53" s="100">
        <v>1.621714</v>
      </c>
      <c r="U53" s="100">
        <v>0.285714</v>
      </c>
      <c r="V53" s="100">
        <v>0.142857</v>
      </c>
      <c r="W53" s="100">
        <v>0</v>
      </c>
      <c r="X53" s="100">
        <v>0</v>
      </c>
      <c r="Y53" s="100">
        <v>0</v>
      </c>
      <c r="Z53" s="100">
        <v>0.213143</v>
      </c>
      <c r="AA53" s="100">
        <v>0</v>
      </c>
      <c r="AB53" s="100">
        <v>0</v>
      </c>
      <c r="AC53" s="100">
        <v>0.2</v>
      </c>
      <c r="AD53" s="100">
        <v>0</v>
      </c>
      <c r="AE53" s="100">
        <v>0</v>
      </c>
      <c r="AF53" s="100"/>
      <c r="AG53" s="100">
        <v>0.78</v>
      </c>
      <c r="AH53" s="100">
        <v>0</v>
      </c>
      <c r="AI53" s="100">
        <v>0</v>
      </c>
      <c r="AJ53" s="100">
        <v>0</v>
      </c>
      <c r="AK53" s="100">
        <v>0</v>
      </c>
      <c r="AL53" s="100">
        <v>0</v>
      </c>
      <c r="AM53" s="100">
        <v>0</v>
      </c>
      <c r="AN53" s="100">
        <v>0</v>
      </c>
      <c r="AO53" s="100">
        <v>0</v>
      </c>
      <c r="AP53" s="100">
        <v>0</v>
      </c>
      <c r="AQ53" s="100">
        <v>0</v>
      </c>
      <c r="AR53" s="100">
        <v>0</v>
      </c>
      <c r="AS53" s="100">
        <v>0</v>
      </c>
      <c r="AT53" s="100">
        <v>0</v>
      </c>
      <c r="AU53" s="100">
        <v>0</v>
      </c>
      <c r="AV53" s="100">
        <v>0</v>
      </c>
      <c r="AW53" s="100">
        <v>0</v>
      </c>
      <c r="AX53" s="100">
        <v>0</v>
      </c>
      <c r="AY53" s="100">
        <v>0</v>
      </c>
      <c r="AZ53" s="100">
        <v>0</v>
      </c>
      <c r="BA53" s="100">
        <v>0</v>
      </c>
      <c r="BB53" s="100">
        <v>0</v>
      </c>
      <c r="BC53" s="100">
        <v>0</v>
      </c>
      <c r="BD53" s="100">
        <v>0</v>
      </c>
      <c r="BE53" s="100">
        <v>0</v>
      </c>
      <c r="BF53" s="100">
        <v>0</v>
      </c>
      <c r="BG53" s="100">
        <v>0</v>
      </c>
      <c r="BH53" s="100"/>
      <c r="BI53" s="100"/>
    </row>
    <row r="54" ht="19.5" customHeight="1" spans="1:61">
      <c r="A54" s="86">
        <v>201</v>
      </c>
      <c r="B54" s="86">
        <v>33</v>
      </c>
      <c r="C54" s="86">
        <v>2</v>
      </c>
      <c r="D54" s="86" t="s">
        <v>176</v>
      </c>
      <c r="E54" s="100">
        <f t="shared" si="0"/>
        <v>0</v>
      </c>
      <c r="F54" s="100">
        <v>0</v>
      </c>
      <c r="G54" s="100">
        <v>0</v>
      </c>
      <c r="H54" s="100">
        <v>0</v>
      </c>
      <c r="I54" s="100">
        <v>0</v>
      </c>
      <c r="J54" s="100">
        <v>0</v>
      </c>
      <c r="K54" s="100">
        <v>0</v>
      </c>
      <c r="L54" s="100">
        <v>0</v>
      </c>
      <c r="M54" s="100">
        <v>0</v>
      </c>
      <c r="N54" s="100">
        <v>0</v>
      </c>
      <c r="O54" s="100">
        <v>0</v>
      </c>
      <c r="P54" s="100">
        <v>0</v>
      </c>
      <c r="Q54" s="100">
        <v>0</v>
      </c>
      <c r="R54" s="100">
        <v>0</v>
      </c>
      <c r="S54" s="100">
        <v>0</v>
      </c>
      <c r="T54" s="100">
        <v>0</v>
      </c>
      <c r="U54" s="100">
        <v>0</v>
      </c>
      <c r="V54" s="100">
        <v>0</v>
      </c>
      <c r="W54" s="100">
        <v>0</v>
      </c>
      <c r="X54" s="100">
        <v>0</v>
      </c>
      <c r="Y54" s="100">
        <v>0</v>
      </c>
      <c r="Z54" s="100">
        <v>0</v>
      </c>
      <c r="AA54" s="100">
        <v>0</v>
      </c>
      <c r="AB54" s="100">
        <v>0</v>
      </c>
      <c r="AC54" s="100">
        <v>0</v>
      </c>
      <c r="AD54" s="100">
        <v>0</v>
      </c>
      <c r="AE54" s="100">
        <v>0</v>
      </c>
      <c r="AF54" s="100"/>
      <c r="AG54" s="100">
        <v>0</v>
      </c>
      <c r="AH54" s="100">
        <v>0</v>
      </c>
      <c r="AI54" s="100">
        <v>0</v>
      </c>
      <c r="AJ54" s="100">
        <v>0</v>
      </c>
      <c r="AK54" s="100">
        <v>0</v>
      </c>
      <c r="AL54" s="100">
        <v>0</v>
      </c>
      <c r="AM54" s="100">
        <v>0</v>
      </c>
      <c r="AN54" s="100">
        <v>0</v>
      </c>
      <c r="AO54" s="100">
        <v>0</v>
      </c>
      <c r="AP54" s="100">
        <v>0</v>
      </c>
      <c r="AQ54" s="100">
        <v>0</v>
      </c>
      <c r="AR54" s="100">
        <v>0</v>
      </c>
      <c r="AS54" s="100">
        <v>0</v>
      </c>
      <c r="AT54" s="100">
        <v>0</v>
      </c>
      <c r="AU54" s="100">
        <v>0</v>
      </c>
      <c r="AV54" s="100">
        <v>0</v>
      </c>
      <c r="AW54" s="100">
        <v>0</v>
      </c>
      <c r="AX54" s="100">
        <v>0</v>
      </c>
      <c r="AY54" s="100">
        <v>0</v>
      </c>
      <c r="AZ54" s="100">
        <v>0</v>
      </c>
      <c r="BA54" s="100">
        <v>0</v>
      </c>
      <c r="BB54" s="100">
        <v>0</v>
      </c>
      <c r="BC54" s="100">
        <v>0</v>
      </c>
      <c r="BD54" s="100">
        <v>0</v>
      </c>
      <c r="BE54" s="100">
        <v>0</v>
      </c>
      <c r="BF54" s="100">
        <v>0</v>
      </c>
      <c r="BG54" s="100">
        <v>0</v>
      </c>
      <c r="BH54" s="100"/>
      <c r="BI54" s="100"/>
    </row>
    <row r="55" ht="19.5" customHeight="1" spans="1:61">
      <c r="A55" s="86">
        <v>201</v>
      </c>
      <c r="B55" s="86">
        <v>33</v>
      </c>
      <c r="C55" s="86">
        <v>50</v>
      </c>
      <c r="D55" s="86" t="s">
        <v>177</v>
      </c>
      <c r="E55" s="100">
        <f t="shared" si="0"/>
        <v>35.572386</v>
      </c>
      <c r="F55" s="100">
        <v>29.0581</v>
      </c>
      <c r="G55" s="100">
        <v>6.6564</v>
      </c>
      <c r="H55" s="100">
        <v>1.19</v>
      </c>
      <c r="I55" s="100">
        <v>0</v>
      </c>
      <c r="J55" s="100">
        <v>6.1967</v>
      </c>
      <c r="K55" s="100">
        <v>0</v>
      </c>
      <c r="L55" s="100">
        <v>0</v>
      </c>
      <c r="M55" s="100">
        <v>0</v>
      </c>
      <c r="N55" s="100">
        <v>0</v>
      </c>
      <c r="O55" s="100">
        <v>0</v>
      </c>
      <c r="P55" s="100">
        <v>0</v>
      </c>
      <c r="Q55" s="100">
        <v>0</v>
      </c>
      <c r="R55" s="100">
        <v>0</v>
      </c>
      <c r="S55" s="100">
        <v>15.015</v>
      </c>
      <c r="T55" s="100">
        <v>6.514286</v>
      </c>
      <c r="U55" s="100">
        <v>1.714286</v>
      </c>
      <c r="V55" s="100">
        <v>0.857143</v>
      </c>
      <c r="W55" s="100">
        <v>0</v>
      </c>
      <c r="X55" s="100">
        <v>0</v>
      </c>
      <c r="Y55" s="100">
        <v>0</v>
      </c>
      <c r="Z55" s="100">
        <v>1.002857</v>
      </c>
      <c r="AA55" s="100">
        <v>0</v>
      </c>
      <c r="AB55" s="100">
        <v>0</v>
      </c>
      <c r="AC55" s="100">
        <v>1.2</v>
      </c>
      <c r="AD55" s="100">
        <v>0</v>
      </c>
      <c r="AE55" s="100">
        <v>0</v>
      </c>
      <c r="AF55" s="100"/>
      <c r="AG55" s="100">
        <v>0</v>
      </c>
      <c r="AH55" s="100">
        <v>0</v>
      </c>
      <c r="AI55" s="100">
        <v>0</v>
      </c>
      <c r="AJ55" s="100">
        <v>0</v>
      </c>
      <c r="AK55" s="100">
        <v>0</v>
      </c>
      <c r="AL55" s="100">
        <v>0</v>
      </c>
      <c r="AM55" s="100">
        <v>0</v>
      </c>
      <c r="AN55" s="100">
        <v>0</v>
      </c>
      <c r="AO55" s="100">
        <v>0</v>
      </c>
      <c r="AP55" s="100">
        <v>0</v>
      </c>
      <c r="AQ55" s="100">
        <v>0</v>
      </c>
      <c r="AR55" s="100">
        <v>0</v>
      </c>
      <c r="AS55" s="100">
        <v>0</v>
      </c>
      <c r="AT55" s="100">
        <v>0</v>
      </c>
      <c r="AU55" s="100">
        <v>1.74</v>
      </c>
      <c r="AV55" s="100">
        <v>0</v>
      </c>
      <c r="AW55" s="100">
        <v>0</v>
      </c>
      <c r="AX55" s="100">
        <v>0</v>
      </c>
      <c r="AY55" s="100">
        <v>0</v>
      </c>
      <c r="AZ55" s="100">
        <v>0</v>
      </c>
      <c r="BA55" s="100">
        <v>0</v>
      </c>
      <c r="BB55" s="100">
        <v>0</v>
      </c>
      <c r="BC55" s="100">
        <v>0</v>
      </c>
      <c r="BD55" s="100">
        <v>0</v>
      </c>
      <c r="BE55" s="100">
        <v>0</v>
      </c>
      <c r="BF55" s="100">
        <v>0</v>
      </c>
      <c r="BG55" s="100">
        <v>0</v>
      </c>
      <c r="BH55" s="100"/>
      <c r="BI55" s="100"/>
    </row>
    <row r="56" ht="19.5" customHeight="1" spans="1:61">
      <c r="A56" s="86"/>
      <c r="B56" s="86">
        <v>34</v>
      </c>
      <c r="C56" s="86"/>
      <c r="D56" s="86" t="s">
        <v>179</v>
      </c>
      <c r="E56" s="100">
        <f t="shared" si="0"/>
        <v>58.9509</v>
      </c>
      <c r="F56" s="100">
        <v>39.5189</v>
      </c>
      <c r="G56" s="100">
        <v>11.7252</v>
      </c>
      <c r="H56" s="100">
        <v>6.286</v>
      </c>
      <c r="I56" s="100">
        <v>0.9275</v>
      </c>
      <c r="J56" s="100">
        <v>4.7896</v>
      </c>
      <c r="K56" s="100">
        <v>0</v>
      </c>
      <c r="L56" s="100">
        <v>0</v>
      </c>
      <c r="M56" s="100">
        <v>0</v>
      </c>
      <c r="N56" s="100">
        <v>0</v>
      </c>
      <c r="O56" s="100">
        <v>0</v>
      </c>
      <c r="P56" s="100">
        <v>0</v>
      </c>
      <c r="Q56" s="100">
        <v>0</v>
      </c>
      <c r="R56" s="100">
        <v>0</v>
      </c>
      <c r="S56" s="100">
        <v>15.7906</v>
      </c>
      <c r="T56" s="100">
        <v>19.432</v>
      </c>
      <c r="U56" s="100">
        <v>8.092</v>
      </c>
      <c r="V56" s="100">
        <v>0.7</v>
      </c>
      <c r="W56" s="100">
        <v>0</v>
      </c>
      <c r="X56" s="100">
        <v>0</v>
      </c>
      <c r="Y56" s="100">
        <v>0</v>
      </c>
      <c r="Z56" s="100">
        <v>0.9</v>
      </c>
      <c r="AA56" s="100">
        <v>0</v>
      </c>
      <c r="AB56" s="100">
        <v>0</v>
      </c>
      <c r="AC56" s="100">
        <v>5.9</v>
      </c>
      <c r="AD56" s="100">
        <v>1.2</v>
      </c>
      <c r="AE56" s="100">
        <v>0</v>
      </c>
      <c r="AF56" s="100"/>
      <c r="AG56" s="100">
        <v>1.38</v>
      </c>
      <c r="AH56" s="100">
        <v>0</v>
      </c>
      <c r="AI56" s="100">
        <v>0</v>
      </c>
      <c r="AJ56" s="100">
        <v>0</v>
      </c>
      <c r="AK56" s="100">
        <v>0</v>
      </c>
      <c r="AL56" s="100">
        <v>0</v>
      </c>
      <c r="AM56" s="100">
        <v>0</v>
      </c>
      <c r="AN56" s="100">
        <v>0</v>
      </c>
      <c r="AO56" s="100">
        <v>0</v>
      </c>
      <c r="AP56" s="100">
        <v>0</v>
      </c>
      <c r="AQ56" s="100">
        <v>0</v>
      </c>
      <c r="AR56" s="100">
        <v>0</v>
      </c>
      <c r="AS56" s="100">
        <v>0</v>
      </c>
      <c r="AT56" s="100">
        <v>0</v>
      </c>
      <c r="AU56" s="100">
        <v>1.26</v>
      </c>
      <c r="AV56" s="100">
        <v>0</v>
      </c>
      <c r="AW56" s="100">
        <v>0</v>
      </c>
      <c r="AX56" s="100">
        <v>0</v>
      </c>
      <c r="AY56" s="100">
        <v>0</v>
      </c>
      <c r="AZ56" s="100">
        <v>0</v>
      </c>
      <c r="BA56" s="100">
        <v>0</v>
      </c>
      <c r="BB56" s="100">
        <v>0</v>
      </c>
      <c r="BC56" s="100">
        <v>0</v>
      </c>
      <c r="BD56" s="100">
        <v>0</v>
      </c>
      <c r="BE56" s="100">
        <v>0</v>
      </c>
      <c r="BF56" s="100">
        <v>0</v>
      </c>
      <c r="BG56" s="100">
        <v>0</v>
      </c>
      <c r="BH56" s="100"/>
      <c r="BI56" s="100"/>
    </row>
    <row r="57" ht="19.5" customHeight="1" spans="1:61">
      <c r="A57" s="86">
        <v>201</v>
      </c>
      <c r="B57" s="86">
        <v>34</v>
      </c>
      <c r="C57" s="86">
        <v>1</v>
      </c>
      <c r="D57" s="86" t="s">
        <v>181</v>
      </c>
      <c r="E57" s="100">
        <f t="shared" si="0"/>
        <v>15.8655</v>
      </c>
      <c r="F57" s="100">
        <v>12.5335</v>
      </c>
      <c r="G57" s="100">
        <v>6.51</v>
      </c>
      <c r="H57" s="100">
        <v>5.096</v>
      </c>
      <c r="I57" s="100">
        <v>0.9275</v>
      </c>
      <c r="J57" s="100">
        <v>0</v>
      </c>
      <c r="K57" s="100">
        <v>0</v>
      </c>
      <c r="L57" s="100">
        <v>0</v>
      </c>
      <c r="M57" s="100">
        <v>0</v>
      </c>
      <c r="N57" s="100">
        <v>0</v>
      </c>
      <c r="O57" s="100">
        <v>0</v>
      </c>
      <c r="P57" s="100">
        <v>0</v>
      </c>
      <c r="Q57" s="100">
        <v>0</v>
      </c>
      <c r="R57" s="100">
        <v>0</v>
      </c>
      <c r="S57" s="100">
        <v>0</v>
      </c>
      <c r="T57" s="100">
        <v>3.332</v>
      </c>
      <c r="U57" s="100">
        <v>1.152</v>
      </c>
      <c r="V57" s="100">
        <v>0</v>
      </c>
      <c r="W57" s="100">
        <v>0</v>
      </c>
      <c r="X57" s="100">
        <v>0</v>
      </c>
      <c r="Y57" s="100">
        <v>0</v>
      </c>
      <c r="Z57" s="100">
        <v>0.2</v>
      </c>
      <c r="AA57" s="100">
        <v>0</v>
      </c>
      <c r="AB57" s="100">
        <v>0</v>
      </c>
      <c r="AC57" s="100">
        <v>0.6</v>
      </c>
      <c r="AD57" s="100">
        <v>0</v>
      </c>
      <c r="AE57" s="100">
        <v>0</v>
      </c>
      <c r="AF57" s="100"/>
      <c r="AG57" s="100">
        <v>1.38</v>
      </c>
      <c r="AH57" s="100">
        <v>0</v>
      </c>
      <c r="AI57" s="100">
        <v>0</v>
      </c>
      <c r="AJ57" s="100">
        <v>0</v>
      </c>
      <c r="AK57" s="100">
        <v>0</v>
      </c>
      <c r="AL57" s="100">
        <v>0</v>
      </c>
      <c r="AM57" s="100">
        <v>0</v>
      </c>
      <c r="AN57" s="100">
        <v>0</v>
      </c>
      <c r="AO57" s="100">
        <v>0</v>
      </c>
      <c r="AP57" s="100">
        <v>0</v>
      </c>
      <c r="AQ57" s="100">
        <v>0</v>
      </c>
      <c r="AR57" s="100">
        <v>0</v>
      </c>
      <c r="AS57" s="100">
        <v>0</v>
      </c>
      <c r="AT57" s="100">
        <v>0</v>
      </c>
      <c r="AU57" s="100">
        <v>0</v>
      </c>
      <c r="AV57" s="100">
        <v>0</v>
      </c>
      <c r="AW57" s="100">
        <v>0</v>
      </c>
      <c r="AX57" s="100">
        <v>0</v>
      </c>
      <c r="AY57" s="100">
        <v>0</v>
      </c>
      <c r="AZ57" s="100">
        <v>0</v>
      </c>
      <c r="BA57" s="100">
        <v>0</v>
      </c>
      <c r="BB57" s="100">
        <v>0</v>
      </c>
      <c r="BC57" s="100">
        <v>0</v>
      </c>
      <c r="BD57" s="100">
        <v>0</v>
      </c>
      <c r="BE57" s="100">
        <v>0</v>
      </c>
      <c r="BF57" s="100">
        <v>0</v>
      </c>
      <c r="BG57" s="100">
        <v>0</v>
      </c>
      <c r="BH57" s="100"/>
      <c r="BI57" s="100"/>
    </row>
    <row r="58" ht="19.5" customHeight="1" spans="1:61">
      <c r="A58" s="86">
        <v>201</v>
      </c>
      <c r="B58" s="86">
        <v>34</v>
      </c>
      <c r="C58" s="86">
        <v>50</v>
      </c>
      <c r="D58" s="86" t="s">
        <v>183</v>
      </c>
      <c r="E58" s="100">
        <f t="shared" si="0"/>
        <v>43.0854</v>
      </c>
      <c r="F58" s="100">
        <v>26.9854</v>
      </c>
      <c r="G58" s="100">
        <v>5.2152</v>
      </c>
      <c r="H58" s="100">
        <v>1.19</v>
      </c>
      <c r="I58" s="100">
        <v>0</v>
      </c>
      <c r="J58" s="100">
        <v>4.7896</v>
      </c>
      <c r="K58" s="100">
        <v>0</v>
      </c>
      <c r="L58" s="100">
        <v>0</v>
      </c>
      <c r="M58" s="100">
        <v>0</v>
      </c>
      <c r="N58" s="100">
        <v>0</v>
      </c>
      <c r="O58" s="100">
        <v>0</v>
      </c>
      <c r="P58" s="100">
        <v>0</v>
      </c>
      <c r="Q58" s="100">
        <v>0</v>
      </c>
      <c r="R58" s="100">
        <v>0</v>
      </c>
      <c r="S58" s="100">
        <v>15.7906</v>
      </c>
      <c r="T58" s="100">
        <v>16.1</v>
      </c>
      <c r="U58" s="100">
        <v>6.94</v>
      </c>
      <c r="V58" s="100">
        <v>0.7</v>
      </c>
      <c r="W58" s="100">
        <v>0</v>
      </c>
      <c r="X58" s="100">
        <v>0</v>
      </c>
      <c r="Y58" s="100">
        <v>0</v>
      </c>
      <c r="Z58" s="100">
        <v>0.7</v>
      </c>
      <c r="AA58" s="100">
        <v>0</v>
      </c>
      <c r="AB58" s="100">
        <v>0</v>
      </c>
      <c r="AC58" s="100">
        <v>5.3</v>
      </c>
      <c r="AD58" s="100">
        <v>1.2</v>
      </c>
      <c r="AE58" s="100">
        <v>0</v>
      </c>
      <c r="AF58" s="100"/>
      <c r="AG58" s="100">
        <v>0</v>
      </c>
      <c r="AH58" s="100">
        <v>0</v>
      </c>
      <c r="AI58" s="100">
        <v>0</v>
      </c>
      <c r="AJ58" s="100">
        <v>0</v>
      </c>
      <c r="AK58" s="100">
        <v>0</v>
      </c>
      <c r="AL58" s="100">
        <v>0</v>
      </c>
      <c r="AM58" s="100">
        <v>0</v>
      </c>
      <c r="AN58" s="100">
        <v>0</v>
      </c>
      <c r="AO58" s="100">
        <v>0</v>
      </c>
      <c r="AP58" s="100">
        <v>0</v>
      </c>
      <c r="AQ58" s="100">
        <v>0</v>
      </c>
      <c r="AR58" s="100">
        <v>0</v>
      </c>
      <c r="AS58" s="100">
        <v>0</v>
      </c>
      <c r="AT58" s="100">
        <v>0</v>
      </c>
      <c r="AU58" s="100">
        <v>1.26</v>
      </c>
      <c r="AV58" s="100">
        <v>0</v>
      </c>
      <c r="AW58" s="100">
        <v>0</v>
      </c>
      <c r="AX58" s="100">
        <v>0</v>
      </c>
      <c r="AY58" s="100">
        <v>0</v>
      </c>
      <c r="AZ58" s="100">
        <v>0</v>
      </c>
      <c r="BA58" s="100">
        <v>0</v>
      </c>
      <c r="BB58" s="100">
        <v>0</v>
      </c>
      <c r="BC58" s="100">
        <v>0</v>
      </c>
      <c r="BD58" s="100">
        <v>0</v>
      </c>
      <c r="BE58" s="100">
        <v>0</v>
      </c>
      <c r="BF58" s="100">
        <v>0</v>
      </c>
      <c r="BG58" s="100">
        <v>0</v>
      </c>
      <c r="BH58" s="100"/>
      <c r="BI58" s="100"/>
    </row>
    <row r="59" ht="19.5" customHeight="1" spans="1:61">
      <c r="A59" s="86"/>
      <c r="B59" s="86"/>
      <c r="C59" s="86"/>
      <c r="D59" s="86" t="s">
        <v>19</v>
      </c>
      <c r="E59" s="100">
        <f t="shared" si="0"/>
        <v>15.38</v>
      </c>
      <c r="F59" s="100">
        <v>7.68</v>
      </c>
      <c r="G59" s="100">
        <v>0</v>
      </c>
      <c r="H59" s="100">
        <v>7.68</v>
      </c>
      <c r="I59" s="100">
        <v>0</v>
      </c>
      <c r="J59" s="100">
        <v>0</v>
      </c>
      <c r="K59" s="100">
        <v>0</v>
      </c>
      <c r="L59" s="100">
        <v>0</v>
      </c>
      <c r="M59" s="100">
        <v>0</v>
      </c>
      <c r="N59" s="100">
        <v>0</v>
      </c>
      <c r="O59" s="100">
        <v>0</v>
      </c>
      <c r="P59" s="100">
        <v>0</v>
      </c>
      <c r="Q59" s="100">
        <v>0</v>
      </c>
      <c r="R59" s="100">
        <v>0</v>
      </c>
      <c r="S59" s="100">
        <v>0</v>
      </c>
      <c r="T59" s="100">
        <v>7.7</v>
      </c>
      <c r="U59" s="100">
        <v>6.5</v>
      </c>
      <c r="V59" s="100">
        <v>0</v>
      </c>
      <c r="W59" s="100">
        <v>0</v>
      </c>
      <c r="X59" s="100">
        <v>0</v>
      </c>
      <c r="Y59" s="100">
        <v>0</v>
      </c>
      <c r="Z59" s="100">
        <v>0</v>
      </c>
      <c r="AA59" s="100">
        <v>0</v>
      </c>
      <c r="AB59" s="100">
        <v>0</v>
      </c>
      <c r="AC59" s="100">
        <v>0</v>
      </c>
      <c r="AD59" s="100">
        <v>0</v>
      </c>
      <c r="AE59" s="100">
        <v>0</v>
      </c>
      <c r="AF59" s="100"/>
      <c r="AG59" s="100">
        <v>1.2</v>
      </c>
      <c r="AH59" s="100">
        <v>0</v>
      </c>
      <c r="AI59" s="100">
        <v>0</v>
      </c>
      <c r="AJ59" s="100">
        <v>0</v>
      </c>
      <c r="AK59" s="100">
        <v>0</v>
      </c>
      <c r="AL59" s="100">
        <v>0</v>
      </c>
      <c r="AM59" s="100">
        <v>0</v>
      </c>
      <c r="AN59" s="100">
        <v>0</v>
      </c>
      <c r="AO59" s="100">
        <v>0</v>
      </c>
      <c r="AP59" s="100">
        <v>0</v>
      </c>
      <c r="AQ59" s="100">
        <v>0</v>
      </c>
      <c r="AR59" s="100">
        <v>0</v>
      </c>
      <c r="AS59" s="100">
        <v>0</v>
      </c>
      <c r="AT59" s="100">
        <v>0</v>
      </c>
      <c r="AU59" s="100">
        <v>0</v>
      </c>
      <c r="AV59" s="100">
        <v>0</v>
      </c>
      <c r="AW59" s="100">
        <v>0</v>
      </c>
      <c r="AX59" s="100">
        <v>0</v>
      </c>
      <c r="AY59" s="100">
        <v>0</v>
      </c>
      <c r="AZ59" s="100">
        <v>0</v>
      </c>
      <c r="BA59" s="100">
        <v>0</v>
      </c>
      <c r="BB59" s="100">
        <v>0</v>
      </c>
      <c r="BC59" s="100">
        <v>0</v>
      </c>
      <c r="BD59" s="100">
        <v>0</v>
      </c>
      <c r="BE59" s="100">
        <v>0</v>
      </c>
      <c r="BF59" s="100">
        <v>0</v>
      </c>
      <c r="BG59" s="100">
        <v>0</v>
      </c>
      <c r="BH59" s="100"/>
      <c r="BI59" s="100"/>
    </row>
    <row r="60" ht="19.5" hidden="1" customHeight="1" spans="1:61">
      <c r="A60" s="86"/>
      <c r="B60" s="86"/>
      <c r="C60" s="86"/>
      <c r="D60" s="86"/>
      <c r="E60" s="100">
        <f t="shared" si="0"/>
        <v>8.26</v>
      </c>
      <c r="F60" s="100">
        <v>1.76</v>
      </c>
      <c r="G60" s="100">
        <v>0</v>
      </c>
      <c r="H60" s="100">
        <v>1.76</v>
      </c>
      <c r="I60" s="100">
        <v>0</v>
      </c>
      <c r="J60" s="100">
        <v>0</v>
      </c>
      <c r="K60" s="100">
        <v>0</v>
      </c>
      <c r="L60" s="100">
        <v>0</v>
      </c>
      <c r="M60" s="100">
        <v>0</v>
      </c>
      <c r="N60" s="100">
        <v>0</v>
      </c>
      <c r="O60" s="100">
        <v>0</v>
      </c>
      <c r="P60" s="100">
        <v>0</v>
      </c>
      <c r="Q60" s="100">
        <v>0</v>
      </c>
      <c r="R60" s="100">
        <v>0</v>
      </c>
      <c r="S60" s="100">
        <v>0</v>
      </c>
      <c r="T60" s="100">
        <v>6.5</v>
      </c>
      <c r="U60" s="100">
        <v>6.5</v>
      </c>
      <c r="V60" s="100">
        <v>0</v>
      </c>
      <c r="W60" s="100">
        <v>0</v>
      </c>
      <c r="X60" s="100">
        <v>0</v>
      </c>
      <c r="Y60" s="100">
        <v>0</v>
      </c>
      <c r="Z60" s="100">
        <v>0</v>
      </c>
      <c r="AA60" s="100">
        <v>0</v>
      </c>
      <c r="AB60" s="100">
        <v>0</v>
      </c>
      <c r="AC60" s="100">
        <v>0</v>
      </c>
      <c r="AD60" s="100">
        <v>0</v>
      </c>
      <c r="AE60" s="100">
        <v>0</v>
      </c>
      <c r="AF60" s="100"/>
      <c r="AG60" s="100">
        <v>0</v>
      </c>
      <c r="AH60" s="100">
        <v>0</v>
      </c>
      <c r="AI60" s="100">
        <v>0</v>
      </c>
      <c r="AJ60" s="100">
        <v>0</v>
      </c>
      <c r="AK60" s="100">
        <v>0</v>
      </c>
      <c r="AL60" s="100">
        <v>0</v>
      </c>
      <c r="AM60" s="100">
        <v>0</v>
      </c>
      <c r="AN60" s="100">
        <v>0</v>
      </c>
      <c r="AO60" s="100">
        <v>0</v>
      </c>
      <c r="AP60" s="100">
        <v>0</v>
      </c>
      <c r="AQ60" s="100">
        <v>0</v>
      </c>
      <c r="AR60" s="100">
        <v>0</v>
      </c>
      <c r="AS60" s="100">
        <v>0</v>
      </c>
      <c r="AT60" s="100">
        <v>0</v>
      </c>
      <c r="AU60" s="100">
        <v>0</v>
      </c>
      <c r="AV60" s="100">
        <v>0</v>
      </c>
      <c r="AW60" s="100">
        <v>0</v>
      </c>
      <c r="AX60" s="100">
        <v>0</v>
      </c>
      <c r="AY60" s="100">
        <v>0</v>
      </c>
      <c r="AZ60" s="100">
        <v>0</v>
      </c>
      <c r="BA60" s="100">
        <v>0</v>
      </c>
      <c r="BB60" s="100">
        <v>0</v>
      </c>
      <c r="BC60" s="100">
        <v>0</v>
      </c>
      <c r="BD60" s="100">
        <v>0</v>
      </c>
      <c r="BE60" s="100">
        <v>0</v>
      </c>
      <c r="BF60" s="100">
        <v>0</v>
      </c>
      <c r="BG60" s="100">
        <v>0</v>
      </c>
      <c r="BH60" s="100"/>
      <c r="BI60" s="100"/>
    </row>
    <row r="61" ht="19.5" hidden="1" customHeight="1" spans="1:61">
      <c r="A61" s="86"/>
      <c r="B61" s="86"/>
      <c r="C61" s="86"/>
      <c r="D61" s="86"/>
      <c r="E61" s="100">
        <f t="shared" si="0"/>
        <v>8.26</v>
      </c>
      <c r="F61" s="100">
        <v>1.76</v>
      </c>
      <c r="G61" s="100">
        <v>0</v>
      </c>
      <c r="H61" s="100">
        <v>1.76</v>
      </c>
      <c r="I61" s="100">
        <v>0</v>
      </c>
      <c r="J61" s="100">
        <v>0</v>
      </c>
      <c r="K61" s="100">
        <v>0</v>
      </c>
      <c r="L61" s="100">
        <v>0</v>
      </c>
      <c r="M61" s="100">
        <v>0</v>
      </c>
      <c r="N61" s="100">
        <v>0</v>
      </c>
      <c r="O61" s="100">
        <v>0</v>
      </c>
      <c r="P61" s="100">
        <v>0</v>
      </c>
      <c r="Q61" s="100">
        <v>0</v>
      </c>
      <c r="R61" s="100">
        <v>0</v>
      </c>
      <c r="S61" s="100">
        <v>0</v>
      </c>
      <c r="T61" s="100">
        <v>6.5</v>
      </c>
      <c r="U61" s="100">
        <v>6.5</v>
      </c>
      <c r="V61" s="100">
        <v>0</v>
      </c>
      <c r="W61" s="100">
        <v>0</v>
      </c>
      <c r="X61" s="100">
        <v>0</v>
      </c>
      <c r="Y61" s="100">
        <v>0</v>
      </c>
      <c r="Z61" s="100">
        <v>0</v>
      </c>
      <c r="AA61" s="100">
        <v>0</v>
      </c>
      <c r="AB61" s="100">
        <v>0</v>
      </c>
      <c r="AC61" s="100">
        <v>0</v>
      </c>
      <c r="AD61" s="100">
        <v>0</v>
      </c>
      <c r="AE61" s="100">
        <v>0</v>
      </c>
      <c r="AF61" s="100"/>
      <c r="AG61" s="100">
        <v>0</v>
      </c>
      <c r="AH61" s="100">
        <v>0</v>
      </c>
      <c r="AI61" s="100">
        <v>0</v>
      </c>
      <c r="AJ61" s="100">
        <v>0</v>
      </c>
      <c r="AK61" s="100">
        <v>0</v>
      </c>
      <c r="AL61" s="100">
        <v>0</v>
      </c>
      <c r="AM61" s="100">
        <v>0</v>
      </c>
      <c r="AN61" s="100">
        <v>0</v>
      </c>
      <c r="AO61" s="100">
        <v>0</v>
      </c>
      <c r="AP61" s="100">
        <v>0</v>
      </c>
      <c r="AQ61" s="100">
        <v>0</v>
      </c>
      <c r="AR61" s="100">
        <v>0</v>
      </c>
      <c r="AS61" s="100">
        <v>0</v>
      </c>
      <c r="AT61" s="100">
        <v>0</v>
      </c>
      <c r="AU61" s="100">
        <v>0</v>
      </c>
      <c r="AV61" s="100">
        <v>0</v>
      </c>
      <c r="AW61" s="100">
        <v>0</v>
      </c>
      <c r="AX61" s="100">
        <v>0</v>
      </c>
      <c r="AY61" s="100">
        <v>0</v>
      </c>
      <c r="AZ61" s="100">
        <v>0</v>
      </c>
      <c r="BA61" s="100">
        <v>0</v>
      </c>
      <c r="BB61" s="100">
        <v>0</v>
      </c>
      <c r="BC61" s="100">
        <v>0</v>
      </c>
      <c r="BD61" s="100">
        <v>0</v>
      </c>
      <c r="BE61" s="100">
        <v>0</v>
      </c>
      <c r="BF61" s="100">
        <v>0</v>
      </c>
      <c r="BG61" s="100">
        <v>0</v>
      </c>
      <c r="BH61" s="100"/>
      <c r="BI61" s="100"/>
    </row>
    <row r="62" ht="19.5" hidden="1" customHeight="1" spans="1:61">
      <c r="A62" s="86"/>
      <c r="B62" s="86"/>
      <c r="C62" s="86"/>
      <c r="D62" s="86"/>
      <c r="E62" s="100">
        <f t="shared" si="0"/>
        <v>5.92</v>
      </c>
      <c r="F62" s="100">
        <v>5.92</v>
      </c>
      <c r="G62" s="100">
        <v>0</v>
      </c>
      <c r="H62" s="100">
        <v>5.92</v>
      </c>
      <c r="I62" s="100">
        <v>0</v>
      </c>
      <c r="J62" s="100">
        <v>0</v>
      </c>
      <c r="K62" s="100">
        <v>0</v>
      </c>
      <c r="L62" s="100">
        <v>0</v>
      </c>
      <c r="M62" s="100">
        <v>0</v>
      </c>
      <c r="N62" s="100">
        <v>0</v>
      </c>
      <c r="O62" s="100">
        <v>0</v>
      </c>
      <c r="P62" s="100">
        <v>0</v>
      </c>
      <c r="Q62" s="100">
        <v>0</v>
      </c>
      <c r="R62" s="100">
        <v>0</v>
      </c>
      <c r="S62" s="100">
        <v>0</v>
      </c>
      <c r="T62" s="100">
        <v>0</v>
      </c>
      <c r="U62" s="100">
        <v>0</v>
      </c>
      <c r="V62" s="100">
        <v>0</v>
      </c>
      <c r="W62" s="100">
        <v>0</v>
      </c>
      <c r="X62" s="100">
        <v>0</v>
      </c>
      <c r="Y62" s="100">
        <v>0</v>
      </c>
      <c r="Z62" s="100">
        <v>0</v>
      </c>
      <c r="AA62" s="100">
        <v>0</v>
      </c>
      <c r="AB62" s="100">
        <v>0</v>
      </c>
      <c r="AC62" s="100">
        <v>0</v>
      </c>
      <c r="AD62" s="100">
        <v>0</v>
      </c>
      <c r="AE62" s="100">
        <v>0</v>
      </c>
      <c r="AF62" s="100"/>
      <c r="AG62" s="100">
        <v>0</v>
      </c>
      <c r="AH62" s="100">
        <v>0</v>
      </c>
      <c r="AI62" s="100">
        <v>0</v>
      </c>
      <c r="AJ62" s="100">
        <v>0</v>
      </c>
      <c r="AK62" s="100">
        <v>0</v>
      </c>
      <c r="AL62" s="100">
        <v>0</v>
      </c>
      <c r="AM62" s="100">
        <v>0</v>
      </c>
      <c r="AN62" s="100">
        <v>0</v>
      </c>
      <c r="AO62" s="100">
        <v>0</v>
      </c>
      <c r="AP62" s="100">
        <v>0</v>
      </c>
      <c r="AQ62" s="100">
        <v>0</v>
      </c>
      <c r="AR62" s="100">
        <v>0</v>
      </c>
      <c r="AS62" s="100">
        <v>0</v>
      </c>
      <c r="AT62" s="100">
        <v>0</v>
      </c>
      <c r="AU62" s="100">
        <v>0</v>
      </c>
      <c r="AV62" s="100">
        <v>0</v>
      </c>
      <c r="AW62" s="100">
        <v>0</v>
      </c>
      <c r="AX62" s="100">
        <v>0</v>
      </c>
      <c r="AY62" s="100">
        <v>0</v>
      </c>
      <c r="AZ62" s="100">
        <v>0</v>
      </c>
      <c r="BA62" s="100">
        <v>0</v>
      </c>
      <c r="BB62" s="100">
        <v>0</v>
      </c>
      <c r="BC62" s="100">
        <v>0</v>
      </c>
      <c r="BD62" s="100">
        <v>0</v>
      </c>
      <c r="BE62" s="100">
        <v>0</v>
      </c>
      <c r="BF62" s="100">
        <v>0</v>
      </c>
      <c r="BG62" s="100">
        <v>0</v>
      </c>
      <c r="BH62" s="100"/>
      <c r="BI62" s="100"/>
    </row>
    <row r="63" ht="19.5" hidden="1" customHeight="1" spans="1:61">
      <c r="A63" s="86"/>
      <c r="B63" s="86"/>
      <c r="C63" s="86"/>
      <c r="D63" s="86"/>
      <c r="E63" s="100">
        <f t="shared" si="0"/>
        <v>5.92</v>
      </c>
      <c r="F63" s="100">
        <v>5.92</v>
      </c>
      <c r="G63" s="100">
        <v>0</v>
      </c>
      <c r="H63" s="100">
        <v>5.92</v>
      </c>
      <c r="I63" s="100">
        <v>0</v>
      </c>
      <c r="J63" s="100">
        <v>0</v>
      </c>
      <c r="K63" s="100">
        <v>0</v>
      </c>
      <c r="L63" s="100">
        <v>0</v>
      </c>
      <c r="M63" s="100">
        <v>0</v>
      </c>
      <c r="N63" s="100">
        <v>0</v>
      </c>
      <c r="O63" s="100">
        <v>0</v>
      </c>
      <c r="P63" s="100">
        <v>0</v>
      </c>
      <c r="Q63" s="100">
        <v>0</v>
      </c>
      <c r="R63" s="100">
        <v>0</v>
      </c>
      <c r="S63" s="100">
        <v>0</v>
      </c>
      <c r="T63" s="100">
        <v>0</v>
      </c>
      <c r="U63" s="100">
        <v>0</v>
      </c>
      <c r="V63" s="100">
        <v>0</v>
      </c>
      <c r="W63" s="100">
        <v>0</v>
      </c>
      <c r="X63" s="100">
        <v>0</v>
      </c>
      <c r="Y63" s="100">
        <v>0</v>
      </c>
      <c r="Z63" s="100">
        <v>0</v>
      </c>
      <c r="AA63" s="100">
        <v>0</v>
      </c>
      <c r="AB63" s="100">
        <v>0</v>
      </c>
      <c r="AC63" s="100">
        <v>0</v>
      </c>
      <c r="AD63" s="100">
        <v>0</v>
      </c>
      <c r="AE63" s="100">
        <v>0</v>
      </c>
      <c r="AF63" s="100"/>
      <c r="AG63" s="100">
        <v>0</v>
      </c>
      <c r="AH63" s="100">
        <v>0</v>
      </c>
      <c r="AI63" s="100">
        <v>0</v>
      </c>
      <c r="AJ63" s="100">
        <v>0</v>
      </c>
      <c r="AK63" s="100">
        <v>0</v>
      </c>
      <c r="AL63" s="100">
        <v>0</v>
      </c>
      <c r="AM63" s="100">
        <v>0</v>
      </c>
      <c r="AN63" s="100">
        <v>0</v>
      </c>
      <c r="AO63" s="100">
        <v>0</v>
      </c>
      <c r="AP63" s="100">
        <v>0</v>
      </c>
      <c r="AQ63" s="100">
        <v>0</v>
      </c>
      <c r="AR63" s="100">
        <v>0</v>
      </c>
      <c r="AS63" s="100">
        <v>0</v>
      </c>
      <c r="AT63" s="100">
        <v>0</v>
      </c>
      <c r="AU63" s="100">
        <v>0</v>
      </c>
      <c r="AV63" s="100">
        <v>0</v>
      </c>
      <c r="AW63" s="100">
        <v>0</v>
      </c>
      <c r="AX63" s="100">
        <v>0</v>
      </c>
      <c r="AY63" s="100">
        <v>0</v>
      </c>
      <c r="AZ63" s="100">
        <v>0</v>
      </c>
      <c r="BA63" s="100">
        <v>0</v>
      </c>
      <c r="BB63" s="100">
        <v>0</v>
      </c>
      <c r="BC63" s="100">
        <v>0</v>
      </c>
      <c r="BD63" s="100">
        <v>0</v>
      </c>
      <c r="BE63" s="100">
        <v>0</v>
      </c>
      <c r="BF63" s="100">
        <v>0</v>
      </c>
      <c r="BG63" s="100">
        <v>0</v>
      </c>
      <c r="BH63" s="100"/>
      <c r="BI63" s="100"/>
    </row>
    <row r="64" ht="19.5" hidden="1" customHeight="1" spans="1:61">
      <c r="A64" s="86"/>
      <c r="B64" s="86"/>
      <c r="C64" s="86"/>
      <c r="D64" s="86"/>
      <c r="E64" s="100">
        <f t="shared" si="0"/>
        <v>1.2</v>
      </c>
      <c r="F64" s="100">
        <v>0</v>
      </c>
      <c r="G64" s="100">
        <v>0</v>
      </c>
      <c r="H64" s="100">
        <v>0</v>
      </c>
      <c r="I64" s="100">
        <v>0</v>
      </c>
      <c r="J64" s="100">
        <v>0</v>
      </c>
      <c r="K64" s="100">
        <v>0</v>
      </c>
      <c r="L64" s="100">
        <v>0</v>
      </c>
      <c r="M64" s="100">
        <v>0</v>
      </c>
      <c r="N64" s="100">
        <v>0</v>
      </c>
      <c r="O64" s="100">
        <v>0</v>
      </c>
      <c r="P64" s="100">
        <v>0</v>
      </c>
      <c r="Q64" s="100">
        <v>0</v>
      </c>
      <c r="R64" s="100">
        <v>0</v>
      </c>
      <c r="S64" s="100">
        <v>0</v>
      </c>
      <c r="T64" s="100">
        <v>1.2</v>
      </c>
      <c r="U64" s="100">
        <v>0</v>
      </c>
      <c r="V64" s="100">
        <v>0</v>
      </c>
      <c r="W64" s="100">
        <v>0</v>
      </c>
      <c r="X64" s="100">
        <v>0</v>
      </c>
      <c r="Y64" s="100">
        <v>0</v>
      </c>
      <c r="Z64" s="100">
        <v>0</v>
      </c>
      <c r="AA64" s="100">
        <v>0</v>
      </c>
      <c r="AB64" s="100">
        <v>0</v>
      </c>
      <c r="AC64" s="100">
        <v>0</v>
      </c>
      <c r="AD64" s="100">
        <v>0</v>
      </c>
      <c r="AE64" s="100">
        <v>0</v>
      </c>
      <c r="AF64" s="100"/>
      <c r="AG64" s="100">
        <v>1.2</v>
      </c>
      <c r="AH64" s="100">
        <v>0</v>
      </c>
      <c r="AI64" s="100">
        <v>0</v>
      </c>
      <c r="AJ64" s="100">
        <v>0</v>
      </c>
      <c r="AK64" s="100">
        <v>0</v>
      </c>
      <c r="AL64" s="100">
        <v>0</v>
      </c>
      <c r="AM64" s="100">
        <v>0</v>
      </c>
      <c r="AN64" s="100">
        <v>0</v>
      </c>
      <c r="AO64" s="100">
        <v>0</v>
      </c>
      <c r="AP64" s="100">
        <v>0</v>
      </c>
      <c r="AQ64" s="100">
        <v>0</v>
      </c>
      <c r="AR64" s="100">
        <v>0</v>
      </c>
      <c r="AS64" s="100">
        <v>0</v>
      </c>
      <c r="AT64" s="100">
        <v>0</v>
      </c>
      <c r="AU64" s="100">
        <v>0</v>
      </c>
      <c r="AV64" s="100">
        <v>0</v>
      </c>
      <c r="AW64" s="100">
        <v>0</v>
      </c>
      <c r="AX64" s="100">
        <v>0</v>
      </c>
      <c r="AY64" s="100">
        <v>0</v>
      </c>
      <c r="AZ64" s="100">
        <v>0</v>
      </c>
      <c r="BA64" s="100">
        <v>0</v>
      </c>
      <c r="BB64" s="100">
        <v>0</v>
      </c>
      <c r="BC64" s="100">
        <v>0</v>
      </c>
      <c r="BD64" s="100">
        <v>0</v>
      </c>
      <c r="BE64" s="100">
        <v>0</v>
      </c>
      <c r="BF64" s="100">
        <v>0</v>
      </c>
      <c r="BG64" s="100">
        <v>0</v>
      </c>
      <c r="BH64" s="100"/>
      <c r="BI64" s="100"/>
    </row>
    <row r="65" ht="19.5" hidden="1" customHeight="1" spans="1:61">
      <c r="A65" s="86"/>
      <c r="B65" s="86"/>
      <c r="C65" s="86"/>
      <c r="D65" s="86"/>
      <c r="E65" s="100">
        <f t="shared" si="0"/>
        <v>0</v>
      </c>
      <c r="F65" s="100">
        <v>0</v>
      </c>
      <c r="G65" s="100">
        <v>0</v>
      </c>
      <c r="H65" s="100">
        <v>0</v>
      </c>
      <c r="I65" s="100">
        <v>0</v>
      </c>
      <c r="J65" s="100">
        <v>0</v>
      </c>
      <c r="K65" s="100">
        <v>0</v>
      </c>
      <c r="L65" s="100">
        <v>0</v>
      </c>
      <c r="M65" s="100">
        <v>0</v>
      </c>
      <c r="N65" s="100">
        <v>0</v>
      </c>
      <c r="O65" s="100">
        <v>0</v>
      </c>
      <c r="P65" s="100">
        <v>0</v>
      </c>
      <c r="Q65" s="100">
        <v>0</v>
      </c>
      <c r="R65" s="100">
        <v>0</v>
      </c>
      <c r="S65" s="100">
        <v>0</v>
      </c>
      <c r="T65" s="100">
        <v>0</v>
      </c>
      <c r="U65" s="100">
        <v>0</v>
      </c>
      <c r="V65" s="100">
        <v>0</v>
      </c>
      <c r="W65" s="100">
        <v>0</v>
      </c>
      <c r="X65" s="100">
        <v>0</v>
      </c>
      <c r="Y65" s="100">
        <v>0</v>
      </c>
      <c r="Z65" s="100">
        <v>0</v>
      </c>
      <c r="AA65" s="100">
        <v>0</v>
      </c>
      <c r="AB65" s="100">
        <v>0</v>
      </c>
      <c r="AC65" s="100">
        <v>0</v>
      </c>
      <c r="AD65" s="100">
        <v>0</v>
      </c>
      <c r="AE65" s="100">
        <v>0</v>
      </c>
      <c r="AF65" s="100"/>
      <c r="AG65" s="100">
        <v>0</v>
      </c>
      <c r="AH65" s="100">
        <v>0</v>
      </c>
      <c r="AI65" s="100">
        <v>0</v>
      </c>
      <c r="AJ65" s="100">
        <v>0</v>
      </c>
      <c r="AK65" s="100">
        <v>0</v>
      </c>
      <c r="AL65" s="100">
        <v>0</v>
      </c>
      <c r="AM65" s="100">
        <v>0</v>
      </c>
      <c r="AN65" s="100">
        <v>0</v>
      </c>
      <c r="AO65" s="100">
        <v>0</v>
      </c>
      <c r="AP65" s="100">
        <v>0</v>
      </c>
      <c r="AQ65" s="100">
        <v>0</v>
      </c>
      <c r="AR65" s="100">
        <v>0</v>
      </c>
      <c r="AS65" s="100">
        <v>0</v>
      </c>
      <c r="AT65" s="100">
        <v>0</v>
      </c>
      <c r="AU65" s="100">
        <v>0</v>
      </c>
      <c r="AV65" s="100">
        <v>0</v>
      </c>
      <c r="AW65" s="100">
        <v>0</v>
      </c>
      <c r="AX65" s="100">
        <v>0</v>
      </c>
      <c r="AY65" s="100">
        <v>0</v>
      </c>
      <c r="AZ65" s="100">
        <v>0</v>
      </c>
      <c r="BA65" s="100">
        <v>0</v>
      </c>
      <c r="BB65" s="100">
        <v>0</v>
      </c>
      <c r="BC65" s="100">
        <v>0</v>
      </c>
      <c r="BD65" s="100">
        <v>0</v>
      </c>
      <c r="BE65" s="100">
        <v>0</v>
      </c>
      <c r="BF65" s="100">
        <v>0</v>
      </c>
      <c r="BG65" s="100">
        <v>0</v>
      </c>
      <c r="BH65" s="100"/>
      <c r="BI65" s="100"/>
    </row>
    <row r="66" ht="19.5" hidden="1" customHeight="1" spans="1:61">
      <c r="A66" s="86"/>
      <c r="B66" s="86"/>
      <c r="C66" s="86"/>
      <c r="D66" s="86"/>
      <c r="E66" s="100">
        <f t="shared" si="0"/>
        <v>1.2</v>
      </c>
      <c r="F66" s="100">
        <v>0</v>
      </c>
      <c r="G66" s="100">
        <v>0</v>
      </c>
      <c r="H66" s="100">
        <v>0</v>
      </c>
      <c r="I66" s="100">
        <v>0</v>
      </c>
      <c r="J66" s="100">
        <v>0</v>
      </c>
      <c r="K66" s="100">
        <v>0</v>
      </c>
      <c r="L66" s="100">
        <v>0</v>
      </c>
      <c r="M66" s="100">
        <v>0</v>
      </c>
      <c r="N66" s="100">
        <v>0</v>
      </c>
      <c r="O66" s="100">
        <v>0</v>
      </c>
      <c r="P66" s="100">
        <v>0</v>
      </c>
      <c r="Q66" s="100">
        <v>0</v>
      </c>
      <c r="R66" s="100">
        <v>0</v>
      </c>
      <c r="S66" s="100">
        <v>0</v>
      </c>
      <c r="T66" s="100">
        <v>1.2</v>
      </c>
      <c r="U66" s="100">
        <v>0</v>
      </c>
      <c r="V66" s="100">
        <v>0</v>
      </c>
      <c r="W66" s="100">
        <v>0</v>
      </c>
      <c r="X66" s="100">
        <v>0</v>
      </c>
      <c r="Y66" s="100">
        <v>0</v>
      </c>
      <c r="Z66" s="100">
        <v>0</v>
      </c>
      <c r="AA66" s="100">
        <v>0</v>
      </c>
      <c r="AB66" s="100">
        <v>0</v>
      </c>
      <c r="AC66" s="100">
        <v>0</v>
      </c>
      <c r="AD66" s="100">
        <v>0</v>
      </c>
      <c r="AE66" s="100">
        <v>0</v>
      </c>
      <c r="AF66" s="100"/>
      <c r="AG66" s="100">
        <v>1.2</v>
      </c>
      <c r="AH66" s="100">
        <v>0</v>
      </c>
      <c r="AI66" s="100">
        <v>0</v>
      </c>
      <c r="AJ66" s="100">
        <v>0</v>
      </c>
      <c r="AK66" s="100">
        <v>0</v>
      </c>
      <c r="AL66" s="100">
        <v>0</v>
      </c>
      <c r="AM66" s="100">
        <v>0</v>
      </c>
      <c r="AN66" s="100">
        <v>0</v>
      </c>
      <c r="AO66" s="100">
        <v>0</v>
      </c>
      <c r="AP66" s="100">
        <v>0</v>
      </c>
      <c r="AQ66" s="100">
        <v>0</v>
      </c>
      <c r="AR66" s="100">
        <v>0</v>
      </c>
      <c r="AS66" s="100">
        <v>0</v>
      </c>
      <c r="AT66" s="100">
        <v>0</v>
      </c>
      <c r="AU66" s="100">
        <v>0</v>
      </c>
      <c r="AV66" s="100">
        <v>0</v>
      </c>
      <c r="AW66" s="100">
        <v>0</v>
      </c>
      <c r="AX66" s="100">
        <v>0</v>
      </c>
      <c r="AY66" s="100">
        <v>0</v>
      </c>
      <c r="AZ66" s="100">
        <v>0</v>
      </c>
      <c r="BA66" s="100">
        <v>0</v>
      </c>
      <c r="BB66" s="100">
        <v>0</v>
      </c>
      <c r="BC66" s="100">
        <v>0</v>
      </c>
      <c r="BD66" s="100">
        <v>0</v>
      </c>
      <c r="BE66" s="100">
        <v>0</v>
      </c>
      <c r="BF66" s="100">
        <v>0</v>
      </c>
      <c r="BG66" s="100">
        <v>0</v>
      </c>
      <c r="BH66" s="100"/>
      <c r="BI66" s="100"/>
    </row>
    <row r="67" ht="19.5" customHeight="1" spans="1:61">
      <c r="A67" s="86">
        <v>205</v>
      </c>
      <c r="B67" s="86"/>
      <c r="C67" s="86"/>
      <c r="D67" s="86" t="s">
        <v>24</v>
      </c>
      <c r="E67" s="100">
        <f t="shared" si="0"/>
        <v>8.5</v>
      </c>
      <c r="F67" s="100">
        <v>0</v>
      </c>
      <c r="G67" s="100">
        <v>0</v>
      </c>
      <c r="H67" s="100">
        <v>0</v>
      </c>
      <c r="I67" s="100">
        <v>0</v>
      </c>
      <c r="J67" s="100">
        <v>0</v>
      </c>
      <c r="K67" s="100">
        <v>0</v>
      </c>
      <c r="L67" s="100">
        <v>0</v>
      </c>
      <c r="M67" s="100">
        <v>0</v>
      </c>
      <c r="N67" s="100">
        <v>0</v>
      </c>
      <c r="O67" s="100">
        <v>0</v>
      </c>
      <c r="P67" s="100">
        <v>0</v>
      </c>
      <c r="Q67" s="100">
        <v>0</v>
      </c>
      <c r="R67" s="100">
        <v>0</v>
      </c>
      <c r="S67" s="100">
        <v>0</v>
      </c>
      <c r="T67" s="100">
        <v>8.5</v>
      </c>
      <c r="U67" s="100">
        <v>0</v>
      </c>
      <c r="V67" s="100">
        <v>0</v>
      </c>
      <c r="W67" s="100">
        <v>0</v>
      </c>
      <c r="X67" s="100">
        <v>0</v>
      </c>
      <c r="Y67" s="100">
        <v>0</v>
      </c>
      <c r="Z67" s="100">
        <v>0</v>
      </c>
      <c r="AA67" s="100">
        <v>0</v>
      </c>
      <c r="AB67" s="100">
        <v>0</v>
      </c>
      <c r="AC67" s="100">
        <v>0</v>
      </c>
      <c r="AD67" s="100">
        <v>0</v>
      </c>
      <c r="AE67" s="100">
        <v>0</v>
      </c>
      <c r="AF67" s="100"/>
      <c r="AG67" s="100">
        <v>0</v>
      </c>
      <c r="AH67" s="100">
        <v>0</v>
      </c>
      <c r="AI67" s="100">
        <v>0</v>
      </c>
      <c r="AJ67" s="100">
        <v>8.5</v>
      </c>
      <c r="AK67" s="100">
        <v>0</v>
      </c>
      <c r="AL67" s="100">
        <v>0</v>
      </c>
      <c r="AM67" s="100">
        <v>0</v>
      </c>
      <c r="AN67" s="100">
        <v>0</v>
      </c>
      <c r="AO67" s="100">
        <v>0</v>
      </c>
      <c r="AP67" s="100">
        <v>0</v>
      </c>
      <c r="AQ67" s="100">
        <v>0</v>
      </c>
      <c r="AR67" s="100">
        <v>0</v>
      </c>
      <c r="AS67" s="100">
        <v>0</v>
      </c>
      <c r="AT67" s="100">
        <v>0</v>
      </c>
      <c r="AU67" s="100">
        <v>0</v>
      </c>
      <c r="AV67" s="100">
        <v>0</v>
      </c>
      <c r="AW67" s="100">
        <v>0</v>
      </c>
      <c r="AX67" s="100">
        <v>0</v>
      </c>
      <c r="AY67" s="100">
        <v>0</v>
      </c>
      <c r="AZ67" s="100">
        <v>0</v>
      </c>
      <c r="BA67" s="100">
        <v>0</v>
      </c>
      <c r="BB67" s="100">
        <v>0</v>
      </c>
      <c r="BC67" s="100">
        <v>0</v>
      </c>
      <c r="BD67" s="100">
        <v>0</v>
      </c>
      <c r="BE67" s="100">
        <v>0</v>
      </c>
      <c r="BF67" s="100">
        <v>0</v>
      </c>
      <c r="BG67" s="100">
        <v>0</v>
      </c>
      <c r="BH67" s="100"/>
      <c r="BI67" s="100"/>
    </row>
    <row r="68" ht="19.5" customHeight="1" spans="1:61">
      <c r="A68" s="86"/>
      <c r="B68" s="86">
        <v>8</v>
      </c>
      <c r="C68" s="86"/>
      <c r="D68" s="86" t="s">
        <v>185</v>
      </c>
      <c r="E68" s="100">
        <f t="shared" si="0"/>
        <v>8.5</v>
      </c>
      <c r="F68" s="100">
        <v>0</v>
      </c>
      <c r="G68" s="100">
        <v>0</v>
      </c>
      <c r="H68" s="100">
        <v>0</v>
      </c>
      <c r="I68" s="100">
        <v>0</v>
      </c>
      <c r="J68" s="100">
        <v>0</v>
      </c>
      <c r="K68" s="100">
        <v>0</v>
      </c>
      <c r="L68" s="100">
        <v>0</v>
      </c>
      <c r="M68" s="100">
        <v>0</v>
      </c>
      <c r="N68" s="100">
        <v>0</v>
      </c>
      <c r="O68" s="100">
        <v>0</v>
      </c>
      <c r="P68" s="100">
        <v>0</v>
      </c>
      <c r="Q68" s="100">
        <v>0</v>
      </c>
      <c r="R68" s="100">
        <v>0</v>
      </c>
      <c r="S68" s="100">
        <v>0</v>
      </c>
      <c r="T68" s="100">
        <v>8.5</v>
      </c>
      <c r="U68" s="100">
        <v>0</v>
      </c>
      <c r="V68" s="100">
        <v>0</v>
      </c>
      <c r="W68" s="100">
        <v>0</v>
      </c>
      <c r="X68" s="100">
        <v>0</v>
      </c>
      <c r="Y68" s="100">
        <v>0</v>
      </c>
      <c r="Z68" s="100">
        <v>0</v>
      </c>
      <c r="AA68" s="100">
        <v>0</v>
      </c>
      <c r="AB68" s="100">
        <v>0</v>
      </c>
      <c r="AC68" s="100">
        <v>0</v>
      </c>
      <c r="AD68" s="100">
        <v>0</v>
      </c>
      <c r="AE68" s="100">
        <v>0</v>
      </c>
      <c r="AF68" s="100"/>
      <c r="AG68" s="100">
        <v>0</v>
      </c>
      <c r="AH68" s="100">
        <v>0</v>
      </c>
      <c r="AI68" s="100">
        <v>0</v>
      </c>
      <c r="AJ68" s="100">
        <v>8.5</v>
      </c>
      <c r="AK68" s="100">
        <v>0</v>
      </c>
      <c r="AL68" s="100">
        <v>0</v>
      </c>
      <c r="AM68" s="100">
        <v>0</v>
      </c>
      <c r="AN68" s="100">
        <v>0</v>
      </c>
      <c r="AO68" s="100">
        <v>0</v>
      </c>
      <c r="AP68" s="100">
        <v>0</v>
      </c>
      <c r="AQ68" s="100">
        <v>0</v>
      </c>
      <c r="AR68" s="100">
        <v>0</v>
      </c>
      <c r="AS68" s="100">
        <v>0</v>
      </c>
      <c r="AT68" s="100">
        <v>0</v>
      </c>
      <c r="AU68" s="100">
        <v>0</v>
      </c>
      <c r="AV68" s="100">
        <v>0</v>
      </c>
      <c r="AW68" s="100">
        <v>0</v>
      </c>
      <c r="AX68" s="100">
        <v>0</v>
      </c>
      <c r="AY68" s="100">
        <v>0</v>
      </c>
      <c r="AZ68" s="100">
        <v>0</v>
      </c>
      <c r="BA68" s="100">
        <v>0</v>
      </c>
      <c r="BB68" s="100">
        <v>0</v>
      </c>
      <c r="BC68" s="100">
        <v>0</v>
      </c>
      <c r="BD68" s="100">
        <v>0</v>
      </c>
      <c r="BE68" s="100">
        <v>0</v>
      </c>
      <c r="BF68" s="100">
        <v>0</v>
      </c>
      <c r="BG68" s="100">
        <v>0</v>
      </c>
      <c r="BH68" s="100"/>
      <c r="BI68" s="100"/>
    </row>
    <row r="69" ht="19.5" customHeight="1" spans="1:61">
      <c r="A69" s="86">
        <v>205</v>
      </c>
      <c r="B69" s="86">
        <v>8</v>
      </c>
      <c r="C69" s="86">
        <v>3</v>
      </c>
      <c r="D69" s="86" t="s">
        <v>187</v>
      </c>
      <c r="E69" s="100">
        <f t="shared" si="0"/>
        <v>8.5</v>
      </c>
      <c r="F69" s="100">
        <v>0</v>
      </c>
      <c r="G69" s="100">
        <v>0</v>
      </c>
      <c r="H69" s="100">
        <v>0</v>
      </c>
      <c r="I69" s="100">
        <v>0</v>
      </c>
      <c r="J69" s="100">
        <v>0</v>
      </c>
      <c r="K69" s="100">
        <v>0</v>
      </c>
      <c r="L69" s="100">
        <v>0</v>
      </c>
      <c r="M69" s="100">
        <v>0</v>
      </c>
      <c r="N69" s="100">
        <v>0</v>
      </c>
      <c r="O69" s="100">
        <v>0</v>
      </c>
      <c r="P69" s="100">
        <v>0</v>
      </c>
      <c r="Q69" s="100">
        <v>0</v>
      </c>
      <c r="R69" s="100">
        <v>0</v>
      </c>
      <c r="S69" s="100">
        <v>0</v>
      </c>
      <c r="T69" s="100">
        <v>8.5</v>
      </c>
      <c r="U69" s="100">
        <v>0</v>
      </c>
      <c r="V69" s="100">
        <v>0</v>
      </c>
      <c r="W69" s="100">
        <v>0</v>
      </c>
      <c r="X69" s="100">
        <v>0</v>
      </c>
      <c r="Y69" s="100">
        <v>0</v>
      </c>
      <c r="Z69" s="100">
        <v>0</v>
      </c>
      <c r="AA69" s="100">
        <v>0</v>
      </c>
      <c r="AB69" s="100">
        <v>0</v>
      </c>
      <c r="AC69" s="100">
        <v>0</v>
      </c>
      <c r="AD69" s="100">
        <v>0</v>
      </c>
      <c r="AE69" s="100">
        <v>0</v>
      </c>
      <c r="AF69" s="100"/>
      <c r="AG69" s="100">
        <v>0</v>
      </c>
      <c r="AH69" s="100">
        <v>0</v>
      </c>
      <c r="AI69" s="100">
        <v>0</v>
      </c>
      <c r="AJ69" s="100">
        <v>8.5</v>
      </c>
      <c r="AK69" s="100">
        <v>0</v>
      </c>
      <c r="AL69" s="100">
        <v>0</v>
      </c>
      <c r="AM69" s="100">
        <v>0</v>
      </c>
      <c r="AN69" s="100">
        <v>0</v>
      </c>
      <c r="AO69" s="100">
        <v>0</v>
      </c>
      <c r="AP69" s="100">
        <v>0</v>
      </c>
      <c r="AQ69" s="100">
        <v>0</v>
      </c>
      <c r="AR69" s="100">
        <v>0</v>
      </c>
      <c r="AS69" s="100">
        <v>0</v>
      </c>
      <c r="AT69" s="100">
        <v>0</v>
      </c>
      <c r="AU69" s="100">
        <v>0</v>
      </c>
      <c r="AV69" s="100">
        <v>0</v>
      </c>
      <c r="AW69" s="100">
        <v>0</v>
      </c>
      <c r="AX69" s="100">
        <v>0</v>
      </c>
      <c r="AY69" s="100">
        <v>0</v>
      </c>
      <c r="AZ69" s="100">
        <v>0</v>
      </c>
      <c r="BA69" s="100">
        <v>0</v>
      </c>
      <c r="BB69" s="100">
        <v>0</v>
      </c>
      <c r="BC69" s="100">
        <v>0</v>
      </c>
      <c r="BD69" s="100">
        <v>0</v>
      </c>
      <c r="BE69" s="100">
        <v>0</v>
      </c>
      <c r="BF69" s="100">
        <v>0</v>
      </c>
      <c r="BG69" s="100">
        <v>0</v>
      </c>
      <c r="BH69" s="100"/>
      <c r="BI69" s="100"/>
    </row>
    <row r="70" ht="19.5" customHeight="1" spans="1:61">
      <c r="A70" s="86">
        <v>207</v>
      </c>
      <c r="B70" s="86"/>
      <c r="C70" s="86"/>
      <c r="D70" s="86" t="s">
        <v>30</v>
      </c>
      <c r="E70" s="100">
        <f t="shared" si="0"/>
        <v>67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100">
        <v>0</v>
      </c>
      <c r="L70" s="100">
        <v>0</v>
      </c>
      <c r="M70" s="100">
        <v>0</v>
      </c>
      <c r="N70" s="100">
        <v>0</v>
      </c>
      <c r="O70" s="100">
        <v>0</v>
      </c>
      <c r="P70" s="100">
        <v>0</v>
      </c>
      <c r="Q70" s="100">
        <v>0</v>
      </c>
      <c r="R70" s="100">
        <v>0</v>
      </c>
      <c r="S70" s="100">
        <v>0</v>
      </c>
      <c r="T70" s="100">
        <v>67</v>
      </c>
      <c r="U70" s="100">
        <v>0</v>
      </c>
      <c r="V70" s="100">
        <v>0</v>
      </c>
      <c r="W70" s="100">
        <v>0</v>
      </c>
      <c r="X70" s="100">
        <v>0</v>
      </c>
      <c r="Y70" s="100">
        <v>0</v>
      </c>
      <c r="Z70" s="100">
        <v>0</v>
      </c>
      <c r="AA70" s="100">
        <v>0</v>
      </c>
      <c r="AB70" s="100">
        <v>0</v>
      </c>
      <c r="AC70" s="100">
        <v>0</v>
      </c>
      <c r="AD70" s="100">
        <v>0</v>
      </c>
      <c r="AE70" s="100">
        <v>0</v>
      </c>
      <c r="AF70" s="100"/>
      <c r="AG70" s="100">
        <v>67</v>
      </c>
      <c r="AH70" s="100">
        <v>0</v>
      </c>
      <c r="AI70" s="100">
        <v>0</v>
      </c>
      <c r="AJ70" s="100">
        <v>0</v>
      </c>
      <c r="AK70" s="100">
        <v>0</v>
      </c>
      <c r="AL70" s="100">
        <v>0</v>
      </c>
      <c r="AM70" s="100">
        <v>0</v>
      </c>
      <c r="AN70" s="100">
        <v>0</v>
      </c>
      <c r="AO70" s="100">
        <v>0</v>
      </c>
      <c r="AP70" s="100">
        <v>0</v>
      </c>
      <c r="AQ70" s="100">
        <v>0</v>
      </c>
      <c r="AR70" s="100">
        <v>0</v>
      </c>
      <c r="AS70" s="100">
        <v>0</v>
      </c>
      <c r="AT70" s="100">
        <v>0</v>
      </c>
      <c r="AU70" s="100">
        <v>0</v>
      </c>
      <c r="AV70" s="100">
        <v>0</v>
      </c>
      <c r="AW70" s="100">
        <v>0</v>
      </c>
      <c r="AX70" s="100">
        <v>0</v>
      </c>
      <c r="AY70" s="100">
        <v>0</v>
      </c>
      <c r="AZ70" s="100">
        <v>0</v>
      </c>
      <c r="BA70" s="100">
        <v>0</v>
      </c>
      <c r="BB70" s="100">
        <v>0</v>
      </c>
      <c r="BC70" s="100">
        <v>0</v>
      </c>
      <c r="BD70" s="100">
        <v>0</v>
      </c>
      <c r="BE70" s="100">
        <v>0</v>
      </c>
      <c r="BF70" s="100">
        <v>0</v>
      </c>
      <c r="BG70" s="100">
        <v>0</v>
      </c>
      <c r="BH70" s="100"/>
      <c r="BI70" s="100"/>
    </row>
    <row r="71" ht="19.5" customHeight="1" spans="1:61">
      <c r="A71" s="86"/>
      <c r="B71" s="86">
        <v>1</v>
      </c>
      <c r="C71" s="86"/>
      <c r="D71" s="86" t="s">
        <v>188</v>
      </c>
      <c r="E71" s="100">
        <f t="shared" si="0"/>
        <v>3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100">
        <v>0</v>
      </c>
      <c r="L71" s="100">
        <v>0</v>
      </c>
      <c r="M71" s="100">
        <v>0</v>
      </c>
      <c r="N71" s="100">
        <v>0</v>
      </c>
      <c r="O71" s="100">
        <v>0</v>
      </c>
      <c r="P71" s="100">
        <v>0</v>
      </c>
      <c r="Q71" s="100">
        <v>0</v>
      </c>
      <c r="R71" s="100">
        <v>0</v>
      </c>
      <c r="S71" s="100">
        <v>0</v>
      </c>
      <c r="T71" s="100">
        <v>3</v>
      </c>
      <c r="U71" s="100">
        <v>0</v>
      </c>
      <c r="V71" s="100">
        <v>0</v>
      </c>
      <c r="W71" s="100">
        <v>0</v>
      </c>
      <c r="X71" s="100">
        <v>0</v>
      </c>
      <c r="Y71" s="100">
        <v>0</v>
      </c>
      <c r="Z71" s="100">
        <v>0</v>
      </c>
      <c r="AA71" s="100">
        <v>0</v>
      </c>
      <c r="AB71" s="100">
        <v>0</v>
      </c>
      <c r="AC71" s="100">
        <v>0</v>
      </c>
      <c r="AD71" s="100">
        <v>0</v>
      </c>
      <c r="AE71" s="100">
        <v>0</v>
      </c>
      <c r="AF71" s="100"/>
      <c r="AG71" s="100">
        <v>3</v>
      </c>
      <c r="AH71" s="100">
        <v>0</v>
      </c>
      <c r="AI71" s="100">
        <v>0</v>
      </c>
      <c r="AJ71" s="100">
        <v>0</v>
      </c>
      <c r="AK71" s="100">
        <v>0</v>
      </c>
      <c r="AL71" s="100">
        <v>0</v>
      </c>
      <c r="AM71" s="100">
        <v>0</v>
      </c>
      <c r="AN71" s="100">
        <v>0</v>
      </c>
      <c r="AO71" s="100">
        <v>0</v>
      </c>
      <c r="AP71" s="100">
        <v>0</v>
      </c>
      <c r="AQ71" s="100">
        <v>0</v>
      </c>
      <c r="AR71" s="100">
        <v>0</v>
      </c>
      <c r="AS71" s="100">
        <v>0</v>
      </c>
      <c r="AT71" s="100">
        <v>0</v>
      </c>
      <c r="AU71" s="100">
        <v>0</v>
      </c>
      <c r="AV71" s="100">
        <v>0</v>
      </c>
      <c r="AW71" s="100">
        <v>0</v>
      </c>
      <c r="AX71" s="100">
        <v>0</v>
      </c>
      <c r="AY71" s="100">
        <v>0</v>
      </c>
      <c r="AZ71" s="100">
        <v>0</v>
      </c>
      <c r="BA71" s="100">
        <v>0</v>
      </c>
      <c r="BB71" s="100">
        <v>0</v>
      </c>
      <c r="BC71" s="100">
        <v>0</v>
      </c>
      <c r="BD71" s="100">
        <v>0</v>
      </c>
      <c r="BE71" s="100">
        <v>0</v>
      </c>
      <c r="BF71" s="100">
        <v>0</v>
      </c>
      <c r="BG71" s="100">
        <v>0</v>
      </c>
      <c r="BH71" s="100"/>
      <c r="BI71" s="100"/>
    </row>
    <row r="72" ht="19.5" customHeight="1" spans="1:61">
      <c r="A72" s="86">
        <v>207</v>
      </c>
      <c r="B72" s="86">
        <v>1</v>
      </c>
      <c r="C72" s="86">
        <v>8</v>
      </c>
      <c r="D72" s="86" t="s">
        <v>191</v>
      </c>
      <c r="E72" s="100">
        <f t="shared" si="0"/>
        <v>3</v>
      </c>
      <c r="F72" s="100">
        <v>0</v>
      </c>
      <c r="G72" s="100">
        <v>0</v>
      </c>
      <c r="H72" s="100">
        <v>0</v>
      </c>
      <c r="I72" s="100">
        <v>0</v>
      </c>
      <c r="J72" s="100">
        <v>0</v>
      </c>
      <c r="K72" s="100">
        <v>0</v>
      </c>
      <c r="L72" s="100">
        <v>0</v>
      </c>
      <c r="M72" s="100">
        <v>0</v>
      </c>
      <c r="N72" s="100">
        <v>0</v>
      </c>
      <c r="O72" s="100">
        <v>0</v>
      </c>
      <c r="P72" s="100">
        <v>0</v>
      </c>
      <c r="Q72" s="100">
        <v>0</v>
      </c>
      <c r="R72" s="100">
        <v>0</v>
      </c>
      <c r="S72" s="100">
        <v>0</v>
      </c>
      <c r="T72" s="100">
        <v>3</v>
      </c>
      <c r="U72" s="100">
        <v>0</v>
      </c>
      <c r="V72" s="100">
        <v>0</v>
      </c>
      <c r="W72" s="100">
        <v>0</v>
      </c>
      <c r="X72" s="100">
        <v>0</v>
      </c>
      <c r="Y72" s="100">
        <v>0</v>
      </c>
      <c r="Z72" s="100">
        <v>0</v>
      </c>
      <c r="AA72" s="100">
        <v>0</v>
      </c>
      <c r="AB72" s="100">
        <v>0</v>
      </c>
      <c r="AC72" s="100">
        <v>0</v>
      </c>
      <c r="AD72" s="100">
        <v>0</v>
      </c>
      <c r="AE72" s="100">
        <v>0</v>
      </c>
      <c r="AF72" s="100"/>
      <c r="AG72" s="100">
        <v>3</v>
      </c>
      <c r="AH72" s="100">
        <v>0</v>
      </c>
      <c r="AI72" s="100">
        <v>0</v>
      </c>
      <c r="AJ72" s="100">
        <v>0</v>
      </c>
      <c r="AK72" s="100">
        <v>0</v>
      </c>
      <c r="AL72" s="100">
        <v>0</v>
      </c>
      <c r="AM72" s="100">
        <v>0</v>
      </c>
      <c r="AN72" s="100">
        <v>0</v>
      </c>
      <c r="AO72" s="100">
        <v>0</v>
      </c>
      <c r="AP72" s="100">
        <v>0</v>
      </c>
      <c r="AQ72" s="100">
        <v>0</v>
      </c>
      <c r="AR72" s="100">
        <v>0</v>
      </c>
      <c r="AS72" s="100">
        <v>0</v>
      </c>
      <c r="AT72" s="100">
        <v>0</v>
      </c>
      <c r="AU72" s="100">
        <v>0</v>
      </c>
      <c r="AV72" s="100">
        <v>0</v>
      </c>
      <c r="AW72" s="100">
        <v>0</v>
      </c>
      <c r="AX72" s="100">
        <v>0</v>
      </c>
      <c r="AY72" s="100">
        <v>0</v>
      </c>
      <c r="AZ72" s="100">
        <v>0</v>
      </c>
      <c r="BA72" s="100">
        <v>0</v>
      </c>
      <c r="BB72" s="100">
        <v>0</v>
      </c>
      <c r="BC72" s="100">
        <v>0</v>
      </c>
      <c r="BD72" s="100">
        <v>0</v>
      </c>
      <c r="BE72" s="100">
        <v>0</v>
      </c>
      <c r="BF72" s="100">
        <v>0</v>
      </c>
      <c r="BG72" s="100">
        <v>0</v>
      </c>
      <c r="BH72" s="100"/>
      <c r="BI72" s="100"/>
    </row>
    <row r="73" ht="19.5" customHeight="1" spans="1:61">
      <c r="A73" s="86"/>
      <c r="B73" s="86">
        <v>3</v>
      </c>
      <c r="C73" s="86"/>
      <c r="D73" s="86" t="s">
        <v>194</v>
      </c>
      <c r="E73" s="100">
        <f t="shared" ref="E73:E134" si="1">F73+T73+AV73</f>
        <v>49.75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100">
        <v>0</v>
      </c>
      <c r="L73" s="100">
        <v>0</v>
      </c>
      <c r="M73" s="100">
        <v>0</v>
      </c>
      <c r="N73" s="100">
        <v>0</v>
      </c>
      <c r="O73" s="100">
        <v>0</v>
      </c>
      <c r="P73" s="100">
        <v>0</v>
      </c>
      <c r="Q73" s="100">
        <v>0</v>
      </c>
      <c r="R73" s="100">
        <v>0</v>
      </c>
      <c r="S73" s="100">
        <v>0</v>
      </c>
      <c r="T73" s="100">
        <f>SUM(T74:T75)</f>
        <v>49.75</v>
      </c>
      <c r="U73" s="100">
        <v>0</v>
      </c>
      <c r="V73" s="100">
        <v>0</v>
      </c>
      <c r="W73" s="100">
        <v>0</v>
      </c>
      <c r="X73" s="100">
        <v>0</v>
      </c>
      <c r="Y73" s="100">
        <v>0</v>
      </c>
      <c r="Z73" s="100">
        <v>0</v>
      </c>
      <c r="AA73" s="100">
        <v>0</v>
      </c>
      <c r="AB73" s="100">
        <v>0</v>
      </c>
      <c r="AC73" s="100">
        <v>0</v>
      </c>
      <c r="AD73" s="100">
        <v>0</v>
      </c>
      <c r="AE73" s="100">
        <v>0</v>
      </c>
      <c r="AF73" s="100"/>
      <c r="AG73" s="100">
        <f>SUM(AG74:AG75)</f>
        <v>49.75</v>
      </c>
      <c r="AH73" s="100">
        <v>0</v>
      </c>
      <c r="AI73" s="100">
        <v>0</v>
      </c>
      <c r="AJ73" s="100">
        <v>0</v>
      </c>
      <c r="AK73" s="100">
        <v>0</v>
      </c>
      <c r="AL73" s="100">
        <v>0</v>
      </c>
      <c r="AM73" s="100">
        <v>0</v>
      </c>
      <c r="AN73" s="100">
        <v>0</v>
      </c>
      <c r="AO73" s="100">
        <v>0</v>
      </c>
      <c r="AP73" s="100">
        <v>0</v>
      </c>
      <c r="AQ73" s="100">
        <v>0</v>
      </c>
      <c r="AR73" s="100">
        <v>0</v>
      </c>
      <c r="AS73" s="100">
        <v>0</v>
      </c>
      <c r="AT73" s="100">
        <v>0</v>
      </c>
      <c r="AU73" s="100">
        <v>0</v>
      </c>
      <c r="AV73" s="100">
        <v>0</v>
      </c>
      <c r="AW73" s="100">
        <v>0</v>
      </c>
      <c r="AX73" s="100">
        <v>0</v>
      </c>
      <c r="AY73" s="100">
        <v>0</v>
      </c>
      <c r="AZ73" s="100">
        <v>0</v>
      </c>
      <c r="BA73" s="100">
        <v>0</v>
      </c>
      <c r="BB73" s="100">
        <v>0</v>
      </c>
      <c r="BC73" s="100">
        <v>0</v>
      </c>
      <c r="BD73" s="100">
        <v>0</v>
      </c>
      <c r="BE73" s="100">
        <v>0</v>
      </c>
      <c r="BF73" s="100">
        <v>0</v>
      </c>
      <c r="BG73" s="100">
        <v>0</v>
      </c>
      <c r="BH73" s="100"/>
      <c r="BI73" s="100"/>
    </row>
    <row r="74" ht="19.5" customHeight="1" spans="1:61">
      <c r="A74" s="86">
        <v>207</v>
      </c>
      <c r="B74" s="86">
        <v>3</v>
      </c>
      <c r="C74" s="86">
        <v>5</v>
      </c>
      <c r="D74" s="86" t="s">
        <v>195</v>
      </c>
      <c r="E74" s="100">
        <f t="shared" si="1"/>
        <v>48.75</v>
      </c>
      <c r="F74" s="100">
        <v>0</v>
      </c>
      <c r="G74" s="100">
        <v>0</v>
      </c>
      <c r="H74" s="100">
        <v>0</v>
      </c>
      <c r="I74" s="100">
        <v>0</v>
      </c>
      <c r="J74" s="100">
        <v>0</v>
      </c>
      <c r="K74" s="100">
        <v>0</v>
      </c>
      <c r="L74" s="100">
        <v>0</v>
      </c>
      <c r="M74" s="100">
        <v>0</v>
      </c>
      <c r="N74" s="100">
        <v>0</v>
      </c>
      <c r="O74" s="100">
        <v>0</v>
      </c>
      <c r="P74" s="100">
        <v>0</v>
      </c>
      <c r="Q74" s="100">
        <v>0</v>
      </c>
      <c r="R74" s="100">
        <v>0</v>
      </c>
      <c r="S74" s="100">
        <v>0</v>
      </c>
      <c r="T74" s="100">
        <f>SUM(AG74)</f>
        <v>48.75</v>
      </c>
      <c r="U74" s="100">
        <v>0</v>
      </c>
      <c r="V74" s="100">
        <v>0</v>
      </c>
      <c r="W74" s="100">
        <v>0</v>
      </c>
      <c r="X74" s="100">
        <v>0</v>
      </c>
      <c r="Y74" s="100">
        <v>0</v>
      </c>
      <c r="Z74" s="100">
        <v>0</v>
      </c>
      <c r="AA74" s="100">
        <v>0</v>
      </c>
      <c r="AB74" s="100">
        <v>0</v>
      </c>
      <c r="AC74" s="100">
        <v>0</v>
      </c>
      <c r="AD74" s="100">
        <v>0</v>
      </c>
      <c r="AE74" s="100">
        <v>0</v>
      </c>
      <c r="AF74" s="100"/>
      <c r="AG74" s="100">
        <v>48.75</v>
      </c>
      <c r="AH74" s="100">
        <v>0</v>
      </c>
      <c r="AI74" s="100">
        <v>0</v>
      </c>
      <c r="AJ74" s="100">
        <v>0</v>
      </c>
      <c r="AK74" s="100">
        <v>0</v>
      </c>
      <c r="AL74" s="100">
        <v>0</v>
      </c>
      <c r="AM74" s="100">
        <v>0</v>
      </c>
      <c r="AN74" s="100">
        <v>0</v>
      </c>
      <c r="AO74" s="100">
        <v>0</v>
      </c>
      <c r="AP74" s="100">
        <v>0</v>
      </c>
      <c r="AQ74" s="100">
        <v>0</v>
      </c>
      <c r="AR74" s="100">
        <v>0</v>
      </c>
      <c r="AS74" s="100">
        <v>0</v>
      </c>
      <c r="AT74" s="100">
        <v>0</v>
      </c>
      <c r="AU74" s="100">
        <v>0</v>
      </c>
      <c r="AV74" s="100">
        <v>0</v>
      </c>
      <c r="AW74" s="100">
        <v>0</v>
      </c>
      <c r="AX74" s="100">
        <v>0</v>
      </c>
      <c r="AY74" s="100">
        <v>0</v>
      </c>
      <c r="AZ74" s="100">
        <v>0</v>
      </c>
      <c r="BA74" s="100">
        <v>0</v>
      </c>
      <c r="BB74" s="100">
        <v>0</v>
      </c>
      <c r="BC74" s="100">
        <v>0</v>
      </c>
      <c r="BD74" s="100">
        <v>0</v>
      </c>
      <c r="BE74" s="100">
        <v>0</v>
      </c>
      <c r="BF74" s="100">
        <v>0</v>
      </c>
      <c r="BG74" s="100">
        <v>0</v>
      </c>
      <c r="BH74" s="100"/>
      <c r="BI74" s="100"/>
    </row>
    <row r="75" ht="19.5" customHeight="1" spans="1:61">
      <c r="A75" s="86">
        <v>207</v>
      </c>
      <c r="B75" s="86">
        <v>3</v>
      </c>
      <c r="C75" s="86">
        <v>8</v>
      </c>
      <c r="D75" s="86" t="s">
        <v>196</v>
      </c>
      <c r="E75" s="100">
        <f t="shared" si="1"/>
        <v>1</v>
      </c>
      <c r="F75" s="100">
        <v>0</v>
      </c>
      <c r="G75" s="100">
        <v>0</v>
      </c>
      <c r="H75" s="100">
        <v>0</v>
      </c>
      <c r="I75" s="100">
        <v>0</v>
      </c>
      <c r="J75" s="100">
        <v>0</v>
      </c>
      <c r="K75" s="100">
        <v>0</v>
      </c>
      <c r="L75" s="100">
        <v>0</v>
      </c>
      <c r="M75" s="100">
        <v>0</v>
      </c>
      <c r="N75" s="100">
        <v>0</v>
      </c>
      <c r="O75" s="100">
        <v>0</v>
      </c>
      <c r="P75" s="100">
        <v>0</v>
      </c>
      <c r="Q75" s="100">
        <v>0</v>
      </c>
      <c r="R75" s="100">
        <v>0</v>
      </c>
      <c r="S75" s="100">
        <v>0</v>
      </c>
      <c r="T75" s="100">
        <v>1</v>
      </c>
      <c r="U75" s="100">
        <v>0</v>
      </c>
      <c r="V75" s="100">
        <v>0</v>
      </c>
      <c r="W75" s="100">
        <v>0</v>
      </c>
      <c r="X75" s="100">
        <v>0</v>
      </c>
      <c r="Y75" s="100">
        <v>0</v>
      </c>
      <c r="Z75" s="100">
        <v>0</v>
      </c>
      <c r="AA75" s="100">
        <v>0</v>
      </c>
      <c r="AB75" s="100">
        <v>0</v>
      </c>
      <c r="AC75" s="100">
        <v>0</v>
      </c>
      <c r="AD75" s="100">
        <v>0</v>
      </c>
      <c r="AE75" s="100">
        <v>0</v>
      </c>
      <c r="AF75" s="100"/>
      <c r="AG75" s="100">
        <v>1</v>
      </c>
      <c r="AH75" s="100">
        <v>0</v>
      </c>
      <c r="AI75" s="100">
        <v>0</v>
      </c>
      <c r="AJ75" s="100">
        <v>0</v>
      </c>
      <c r="AK75" s="100">
        <v>0</v>
      </c>
      <c r="AL75" s="100">
        <v>0</v>
      </c>
      <c r="AM75" s="100">
        <v>0</v>
      </c>
      <c r="AN75" s="100">
        <v>0</v>
      </c>
      <c r="AO75" s="100">
        <v>0</v>
      </c>
      <c r="AP75" s="100">
        <v>0</v>
      </c>
      <c r="AQ75" s="100">
        <v>0</v>
      </c>
      <c r="AR75" s="100">
        <v>0</v>
      </c>
      <c r="AS75" s="100">
        <v>0</v>
      </c>
      <c r="AT75" s="100">
        <v>0</v>
      </c>
      <c r="AU75" s="100">
        <v>0</v>
      </c>
      <c r="AV75" s="100">
        <v>0</v>
      </c>
      <c r="AW75" s="100">
        <v>0</v>
      </c>
      <c r="AX75" s="100">
        <v>0</v>
      </c>
      <c r="AY75" s="100">
        <v>0</v>
      </c>
      <c r="AZ75" s="100">
        <v>0</v>
      </c>
      <c r="BA75" s="100">
        <v>0</v>
      </c>
      <c r="BB75" s="100">
        <v>0</v>
      </c>
      <c r="BC75" s="100">
        <v>0</v>
      </c>
      <c r="BD75" s="100">
        <v>0</v>
      </c>
      <c r="BE75" s="100">
        <v>0</v>
      </c>
      <c r="BF75" s="100">
        <v>0</v>
      </c>
      <c r="BG75" s="100">
        <v>0</v>
      </c>
      <c r="BH75" s="100"/>
      <c r="BI75" s="100"/>
    </row>
    <row r="76" ht="19.5" customHeight="1" spans="1:61">
      <c r="A76" s="86">
        <v>208</v>
      </c>
      <c r="B76" s="86"/>
      <c r="C76" s="86"/>
      <c r="D76" s="86" t="s">
        <v>33</v>
      </c>
      <c r="E76" s="100">
        <f t="shared" si="1"/>
        <v>648.574304</v>
      </c>
      <c r="F76" s="100">
        <v>609.480304</v>
      </c>
      <c r="G76" s="100">
        <v>54.5508</v>
      </c>
      <c r="H76" s="100">
        <v>7.902</v>
      </c>
      <c r="I76" s="100">
        <v>0.4941</v>
      </c>
      <c r="J76" s="100">
        <v>43.7958</v>
      </c>
      <c r="K76" s="100">
        <v>467.027812</v>
      </c>
      <c r="L76" s="100">
        <v>0</v>
      </c>
      <c r="M76" s="100">
        <v>0</v>
      </c>
      <c r="N76" s="100">
        <v>0</v>
      </c>
      <c r="O76" s="100">
        <v>9.031592</v>
      </c>
      <c r="P76" s="100">
        <v>0</v>
      </c>
      <c r="Q76" s="100">
        <v>0</v>
      </c>
      <c r="R76" s="100">
        <v>0</v>
      </c>
      <c r="S76" s="100">
        <v>26.6782</v>
      </c>
      <c r="T76" s="100">
        <v>36.476</v>
      </c>
      <c r="U76" s="100">
        <v>8.656</v>
      </c>
      <c r="V76" s="100">
        <v>0.5</v>
      </c>
      <c r="W76" s="100">
        <v>0</v>
      </c>
      <c r="X76" s="100">
        <v>0</v>
      </c>
      <c r="Y76" s="100">
        <v>0</v>
      </c>
      <c r="Z76" s="100">
        <v>0.6</v>
      </c>
      <c r="AA76" s="100">
        <v>0</v>
      </c>
      <c r="AB76" s="100">
        <v>0</v>
      </c>
      <c r="AC76" s="100">
        <v>8</v>
      </c>
      <c r="AD76" s="100">
        <v>0</v>
      </c>
      <c r="AE76" s="100">
        <v>0</v>
      </c>
      <c r="AF76" s="100"/>
      <c r="AG76" s="100">
        <v>8.28</v>
      </c>
      <c r="AH76" s="100">
        <v>0</v>
      </c>
      <c r="AI76" s="100">
        <v>0</v>
      </c>
      <c r="AJ76" s="100">
        <v>0</v>
      </c>
      <c r="AK76" s="100">
        <v>0</v>
      </c>
      <c r="AL76" s="100">
        <v>0</v>
      </c>
      <c r="AM76" s="100">
        <v>0</v>
      </c>
      <c r="AN76" s="100">
        <v>0</v>
      </c>
      <c r="AO76" s="100">
        <v>0</v>
      </c>
      <c r="AP76" s="100">
        <v>0</v>
      </c>
      <c r="AQ76" s="100">
        <v>0</v>
      </c>
      <c r="AR76" s="100">
        <v>0</v>
      </c>
      <c r="AS76" s="100">
        <v>0</v>
      </c>
      <c r="AT76" s="100">
        <v>0</v>
      </c>
      <c r="AU76" s="100">
        <v>10.44</v>
      </c>
      <c r="AV76" s="100">
        <v>2.618</v>
      </c>
      <c r="AW76" s="100">
        <v>0</v>
      </c>
      <c r="AX76" s="100">
        <v>2.618</v>
      </c>
      <c r="AY76" s="100">
        <v>0</v>
      </c>
      <c r="AZ76" s="100">
        <v>0</v>
      </c>
      <c r="BA76" s="100">
        <v>0</v>
      </c>
      <c r="BB76" s="100">
        <v>0</v>
      </c>
      <c r="BC76" s="100">
        <v>0</v>
      </c>
      <c r="BD76" s="100">
        <v>0</v>
      </c>
      <c r="BE76" s="100">
        <v>0</v>
      </c>
      <c r="BF76" s="100">
        <v>0</v>
      </c>
      <c r="BG76" s="100">
        <v>0</v>
      </c>
      <c r="BH76" s="100"/>
      <c r="BI76" s="100"/>
    </row>
    <row r="77" ht="19.5" customHeight="1" spans="1:61">
      <c r="A77" s="86"/>
      <c r="B77" s="86">
        <v>2</v>
      </c>
      <c r="C77" s="86"/>
      <c r="D77" s="86" t="s">
        <v>198</v>
      </c>
      <c r="E77" s="100">
        <f t="shared" si="1"/>
        <v>169.5019</v>
      </c>
      <c r="F77" s="100">
        <v>133.5259</v>
      </c>
      <c r="G77" s="100">
        <v>54.5508</v>
      </c>
      <c r="H77" s="100">
        <v>7.902</v>
      </c>
      <c r="I77" s="100">
        <v>0.4941</v>
      </c>
      <c r="J77" s="100">
        <v>43.7958</v>
      </c>
      <c r="K77" s="100">
        <v>0</v>
      </c>
      <c r="L77" s="100">
        <v>0</v>
      </c>
      <c r="M77" s="100">
        <v>0</v>
      </c>
      <c r="N77" s="100">
        <v>0</v>
      </c>
      <c r="O77" s="100">
        <v>0.105</v>
      </c>
      <c r="P77" s="100">
        <v>0</v>
      </c>
      <c r="Q77" s="100">
        <v>0</v>
      </c>
      <c r="R77" s="100">
        <v>0</v>
      </c>
      <c r="S77" s="100">
        <v>26.6782</v>
      </c>
      <c r="T77" s="100">
        <v>35.976</v>
      </c>
      <c r="U77" s="100">
        <v>8.656</v>
      </c>
      <c r="V77" s="100">
        <v>0.5</v>
      </c>
      <c r="W77" s="100">
        <v>0</v>
      </c>
      <c r="X77" s="100">
        <v>0</v>
      </c>
      <c r="Y77" s="100">
        <v>0</v>
      </c>
      <c r="Z77" s="100">
        <v>0.6</v>
      </c>
      <c r="AA77" s="100">
        <v>0</v>
      </c>
      <c r="AB77" s="100">
        <v>0</v>
      </c>
      <c r="AC77" s="100">
        <v>8</v>
      </c>
      <c r="AD77" s="100">
        <v>0</v>
      </c>
      <c r="AE77" s="100">
        <v>0</v>
      </c>
      <c r="AF77" s="100"/>
      <c r="AG77" s="100">
        <v>7.78</v>
      </c>
      <c r="AH77" s="100">
        <v>0</v>
      </c>
      <c r="AI77" s="100">
        <v>0</v>
      </c>
      <c r="AJ77" s="100">
        <v>0</v>
      </c>
      <c r="AK77" s="100">
        <v>0</v>
      </c>
      <c r="AL77" s="100">
        <v>0</v>
      </c>
      <c r="AM77" s="100">
        <v>0</v>
      </c>
      <c r="AN77" s="100">
        <v>0</v>
      </c>
      <c r="AO77" s="100">
        <v>0</v>
      </c>
      <c r="AP77" s="100">
        <v>0</v>
      </c>
      <c r="AQ77" s="100">
        <v>0</v>
      </c>
      <c r="AR77" s="100">
        <v>0</v>
      </c>
      <c r="AS77" s="100">
        <v>0</v>
      </c>
      <c r="AT77" s="100">
        <v>0</v>
      </c>
      <c r="AU77" s="100">
        <v>10.44</v>
      </c>
      <c r="AV77" s="100">
        <v>0</v>
      </c>
      <c r="AW77" s="100">
        <v>0</v>
      </c>
      <c r="AX77" s="100">
        <v>0</v>
      </c>
      <c r="AY77" s="100">
        <v>0</v>
      </c>
      <c r="AZ77" s="100">
        <v>0</v>
      </c>
      <c r="BA77" s="100">
        <v>0</v>
      </c>
      <c r="BB77" s="100">
        <v>0</v>
      </c>
      <c r="BC77" s="100">
        <v>0</v>
      </c>
      <c r="BD77" s="100">
        <v>0</v>
      </c>
      <c r="BE77" s="100">
        <v>0</v>
      </c>
      <c r="BF77" s="100">
        <v>0</v>
      </c>
      <c r="BG77" s="100">
        <v>0</v>
      </c>
      <c r="BH77" s="100"/>
      <c r="BI77" s="100"/>
    </row>
    <row r="78" ht="19.5" customHeight="1" spans="1:61">
      <c r="A78" s="86">
        <v>208</v>
      </c>
      <c r="B78" s="86">
        <v>2</v>
      </c>
      <c r="C78" s="86">
        <v>1</v>
      </c>
      <c r="D78" s="86" t="s">
        <v>201</v>
      </c>
      <c r="E78" s="100">
        <f t="shared" si="1"/>
        <v>8.362518</v>
      </c>
      <c r="F78" s="100">
        <v>6.6613</v>
      </c>
      <c r="G78" s="100">
        <v>3.3192</v>
      </c>
      <c r="H78" s="100">
        <v>2.848</v>
      </c>
      <c r="I78" s="100">
        <v>0.4941</v>
      </c>
      <c r="J78" s="100">
        <v>0</v>
      </c>
      <c r="K78" s="100">
        <v>0</v>
      </c>
      <c r="L78" s="100">
        <v>0</v>
      </c>
      <c r="M78" s="100">
        <v>0</v>
      </c>
      <c r="N78" s="100">
        <v>0</v>
      </c>
      <c r="O78" s="100">
        <v>0</v>
      </c>
      <c r="P78" s="100">
        <v>0</v>
      </c>
      <c r="Q78" s="100">
        <v>0</v>
      </c>
      <c r="R78" s="100">
        <v>0</v>
      </c>
      <c r="S78" s="100">
        <v>0</v>
      </c>
      <c r="T78" s="100">
        <v>1.701218</v>
      </c>
      <c r="U78" s="100">
        <v>0.525565</v>
      </c>
      <c r="V78" s="100">
        <v>0.021739</v>
      </c>
      <c r="W78" s="100">
        <v>0</v>
      </c>
      <c r="X78" s="100">
        <v>0</v>
      </c>
      <c r="Y78" s="100">
        <v>0</v>
      </c>
      <c r="Z78" s="100">
        <v>0.026087</v>
      </c>
      <c r="AA78" s="100">
        <v>0</v>
      </c>
      <c r="AB78" s="100">
        <v>0</v>
      </c>
      <c r="AC78" s="100">
        <v>0.347827</v>
      </c>
      <c r="AD78" s="100">
        <v>0</v>
      </c>
      <c r="AE78" s="100">
        <v>0</v>
      </c>
      <c r="AF78" s="100"/>
      <c r="AG78" s="100">
        <v>0.78</v>
      </c>
      <c r="AH78" s="100">
        <v>0</v>
      </c>
      <c r="AI78" s="100">
        <v>0</v>
      </c>
      <c r="AJ78" s="100">
        <v>0</v>
      </c>
      <c r="AK78" s="100">
        <v>0</v>
      </c>
      <c r="AL78" s="100">
        <v>0</v>
      </c>
      <c r="AM78" s="100">
        <v>0</v>
      </c>
      <c r="AN78" s="100">
        <v>0</v>
      </c>
      <c r="AO78" s="100">
        <v>0</v>
      </c>
      <c r="AP78" s="100">
        <v>0</v>
      </c>
      <c r="AQ78" s="100">
        <v>0</v>
      </c>
      <c r="AR78" s="100">
        <v>0</v>
      </c>
      <c r="AS78" s="100">
        <v>0</v>
      </c>
      <c r="AT78" s="100">
        <v>0</v>
      </c>
      <c r="AU78" s="100">
        <v>0</v>
      </c>
      <c r="AV78" s="100">
        <v>0</v>
      </c>
      <c r="AW78" s="100">
        <v>0</v>
      </c>
      <c r="AX78" s="100">
        <v>0</v>
      </c>
      <c r="AY78" s="100">
        <v>0</v>
      </c>
      <c r="AZ78" s="100">
        <v>0</v>
      </c>
      <c r="BA78" s="100">
        <v>0</v>
      </c>
      <c r="BB78" s="100">
        <v>0</v>
      </c>
      <c r="BC78" s="100">
        <v>0</v>
      </c>
      <c r="BD78" s="100">
        <v>0</v>
      </c>
      <c r="BE78" s="100">
        <v>0</v>
      </c>
      <c r="BF78" s="100">
        <v>0</v>
      </c>
      <c r="BG78" s="100">
        <v>0</v>
      </c>
      <c r="BH78" s="100"/>
      <c r="BI78" s="100"/>
    </row>
    <row r="79" ht="19.5" customHeight="1" spans="1:61">
      <c r="A79" s="86">
        <v>208</v>
      </c>
      <c r="B79" s="86">
        <v>2</v>
      </c>
      <c r="C79" s="86">
        <v>99</v>
      </c>
      <c r="D79" s="86" t="s">
        <v>204</v>
      </c>
      <c r="E79" s="100">
        <f t="shared" si="1"/>
        <v>161.139382</v>
      </c>
      <c r="F79" s="100">
        <v>126.8646</v>
      </c>
      <c r="G79" s="100">
        <v>51.2316</v>
      </c>
      <c r="H79" s="100">
        <v>5.054</v>
      </c>
      <c r="I79" s="100">
        <v>0</v>
      </c>
      <c r="J79" s="100">
        <v>43.7958</v>
      </c>
      <c r="K79" s="100">
        <v>0</v>
      </c>
      <c r="L79" s="100">
        <v>0</v>
      </c>
      <c r="M79" s="100">
        <v>0</v>
      </c>
      <c r="N79" s="100">
        <v>0</v>
      </c>
      <c r="O79" s="100">
        <v>0.105</v>
      </c>
      <c r="P79" s="100">
        <v>0</v>
      </c>
      <c r="Q79" s="100">
        <v>0</v>
      </c>
      <c r="R79" s="100">
        <v>0</v>
      </c>
      <c r="S79" s="100">
        <v>26.6782</v>
      </c>
      <c r="T79" s="100">
        <v>34.274782</v>
      </c>
      <c r="U79" s="100">
        <v>8.130435</v>
      </c>
      <c r="V79" s="100">
        <v>0.478261</v>
      </c>
      <c r="W79" s="100">
        <v>0</v>
      </c>
      <c r="X79" s="100">
        <v>0</v>
      </c>
      <c r="Y79" s="100">
        <v>0</v>
      </c>
      <c r="Z79" s="100">
        <v>0.573913</v>
      </c>
      <c r="AA79" s="100">
        <v>0</v>
      </c>
      <c r="AB79" s="100">
        <v>0</v>
      </c>
      <c r="AC79" s="100">
        <v>7.652173</v>
      </c>
      <c r="AD79" s="100">
        <v>0</v>
      </c>
      <c r="AE79" s="100">
        <v>0</v>
      </c>
      <c r="AF79" s="100"/>
      <c r="AG79" s="100">
        <v>7</v>
      </c>
      <c r="AH79" s="100">
        <v>0</v>
      </c>
      <c r="AI79" s="100">
        <v>0</v>
      </c>
      <c r="AJ79" s="100">
        <v>0</v>
      </c>
      <c r="AK79" s="100">
        <v>0</v>
      </c>
      <c r="AL79" s="100">
        <v>0</v>
      </c>
      <c r="AM79" s="100">
        <v>0</v>
      </c>
      <c r="AN79" s="100">
        <v>0</v>
      </c>
      <c r="AO79" s="100">
        <v>0</v>
      </c>
      <c r="AP79" s="100">
        <v>0</v>
      </c>
      <c r="AQ79" s="100">
        <v>0</v>
      </c>
      <c r="AR79" s="100">
        <v>0</v>
      </c>
      <c r="AS79" s="100">
        <v>0</v>
      </c>
      <c r="AT79" s="100">
        <v>0</v>
      </c>
      <c r="AU79" s="100">
        <v>10.44</v>
      </c>
      <c r="AV79" s="100">
        <v>0</v>
      </c>
      <c r="AW79" s="100">
        <v>0</v>
      </c>
      <c r="AX79" s="100">
        <v>0</v>
      </c>
      <c r="AY79" s="100">
        <v>0</v>
      </c>
      <c r="AZ79" s="100">
        <v>0</v>
      </c>
      <c r="BA79" s="100">
        <v>0</v>
      </c>
      <c r="BB79" s="100">
        <v>0</v>
      </c>
      <c r="BC79" s="100">
        <v>0</v>
      </c>
      <c r="BD79" s="100">
        <v>0</v>
      </c>
      <c r="BE79" s="100">
        <v>0</v>
      </c>
      <c r="BF79" s="100">
        <v>0</v>
      </c>
      <c r="BG79" s="100">
        <v>0</v>
      </c>
      <c r="BH79" s="100"/>
      <c r="BI79" s="100"/>
    </row>
    <row r="80" ht="19.5" customHeight="1" spans="1:61">
      <c r="A80" s="86"/>
      <c r="B80" s="86">
        <v>5</v>
      </c>
      <c r="C80" s="86"/>
      <c r="D80" s="86" t="s">
        <v>205</v>
      </c>
      <c r="E80" s="100">
        <f t="shared" si="1"/>
        <v>368.236432</v>
      </c>
      <c r="F80" s="100">
        <f t="shared" ref="F80:BI80" si="2">SUM(F81:F84)</f>
        <v>365.618432</v>
      </c>
      <c r="G80" s="100">
        <f t="shared" si="2"/>
        <v>0</v>
      </c>
      <c r="H80" s="100">
        <f t="shared" si="2"/>
        <v>0</v>
      </c>
      <c r="I80" s="100">
        <f t="shared" si="2"/>
        <v>0</v>
      </c>
      <c r="J80" s="100">
        <f t="shared" si="2"/>
        <v>0</v>
      </c>
      <c r="K80" s="100">
        <f t="shared" si="2"/>
        <v>365.618432</v>
      </c>
      <c r="L80" s="100">
        <f t="shared" si="2"/>
        <v>0</v>
      </c>
      <c r="M80" s="100">
        <f t="shared" si="2"/>
        <v>0</v>
      </c>
      <c r="N80" s="100">
        <f t="shared" si="2"/>
        <v>0</v>
      </c>
      <c r="O80" s="100">
        <f t="shared" si="2"/>
        <v>0</v>
      </c>
      <c r="P80" s="100">
        <f t="shared" si="2"/>
        <v>0</v>
      </c>
      <c r="Q80" s="100">
        <f t="shared" si="2"/>
        <v>0</v>
      </c>
      <c r="R80" s="100">
        <f t="shared" si="2"/>
        <v>0</v>
      </c>
      <c r="S80" s="100">
        <f t="shared" si="2"/>
        <v>0</v>
      </c>
      <c r="T80" s="100">
        <f t="shared" si="2"/>
        <v>0</v>
      </c>
      <c r="U80" s="100">
        <f t="shared" si="2"/>
        <v>0</v>
      </c>
      <c r="V80" s="100">
        <f t="shared" si="2"/>
        <v>0</v>
      </c>
      <c r="W80" s="100">
        <f t="shared" si="2"/>
        <v>0</v>
      </c>
      <c r="X80" s="100">
        <f t="shared" si="2"/>
        <v>0</v>
      </c>
      <c r="Y80" s="100">
        <f t="shared" si="2"/>
        <v>0</v>
      </c>
      <c r="Z80" s="100">
        <f t="shared" si="2"/>
        <v>0</v>
      </c>
      <c r="AA80" s="100">
        <f t="shared" si="2"/>
        <v>0</v>
      </c>
      <c r="AB80" s="100">
        <f t="shared" si="2"/>
        <v>0</v>
      </c>
      <c r="AC80" s="100">
        <f t="shared" si="2"/>
        <v>0</v>
      </c>
      <c r="AD80" s="100">
        <f t="shared" si="2"/>
        <v>0</v>
      </c>
      <c r="AE80" s="100">
        <f t="shared" si="2"/>
        <v>0</v>
      </c>
      <c r="AF80" s="100">
        <f t="shared" si="2"/>
        <v>0</v>
      </c>
      <c r="AG80" s="100">
        <f t="shared" si="2"/>
        <v>0</v>
      </c>
      <c r="AH80" s="100">
        <f t="shared" si="2"/>
        <v>0</v>
      </c>
      <c r="AI80" s="100">
        <f t="shared" si="2"/>
        <v>0</v>
      </c>
      <c r="AJ80" s="100">
        <f t="shared" si="2"/>
        <v>0</v>
      </c>
      <c r="AK80" s="100">
        <f t="shared" si="2"/>
        <v>0</v>
      </c>
      <c r="AL80" s="100">
        <f t="shared" si="2"/>
        <v>0</v>
      </c>
      <c r="AM80" s="100">
        <f t="shared" si="2"/>
        <v>0</v>
      </c>
      <c r="AN80" s="100">
        <f t="shared" si="2"/>
        <v>0</v>
      </c>
      <c r="AO80" s="100">
        <f t="shared" si="2"/>
        <v>0</v>
      </c>
      <c r="AP80" s="100">
        <f t="shared" si="2"/>
        <v>0</v>
      </c>
      <c r="AQ80" s="100">
        <f t="shared" si="2"/>
        <v>0</v>
      </c>
      <c r="AR80" s="100">
        <f t="shared" si="2"/>
        <v>0</v>
      </c>
      <c r="AS80" s="100">
        <f t="shared" si="2"/>
        <v>0</v>
      </c>
      <c r="AT80" s="100">
        <f t="shared" si="2"/>
        <v>0</v>
      </c>
      <c r="AU80" s="100">
        <f t="shared" si="2"/>
        <v>0</v>
      </c>
      <c r="AV80" s="100">
        <f t="shared" si="2"/>
        <v>2.618</v>
      </c>
      <c r="AW80" s="100">
        <f t="shared" si="2"/>
        <v>0</v>
      </c>
      <c r="AX80" s="100">
        <f t="shared" si="2"/>
        <v>2.618</v>
      </c>
      <c r="AY80" s="100">
        <f t="shared" si="2"/>
        <v>0</v>
      </c>
      <c r="AZ80" s="100">
        <f t="shared" si="2"/>
        <v>0</v>
      </c>
      <c r="BA80" s="100">
        <f t="shared" si="2"/>
        <v>0</v>
      </c>
      <c r="BB80" s="100">
        <f t="shared" si="2"/>
        <v>0</v>
      </c>
      <c r="BC80" s="100">
        <f t="shared" si="2"/>
        <v>0</v>
      </c>
      <c r="BD80" s="100">
        <f t="shared" si="2"/>
        <v>0</v>
      </c>
      <c r="BE80" s="100">
        <f t="shared" si="2"/>
        <v>0</v>
      </c>
      <c r="BF80" s="100">
        <f t="shared" si="2"/>
        <v>0</v>
      </c>
      <c r="BG80" s="100">
        <f t="shared" si="2"/>
        <v>0</v>
      </c>
      <c r="BH80" s="100">
        <f t="shared" si="2"/>
        <v>0</v>
      </c>
      <c r="BI80" s="100">
        <f t="shared" si="2"/>
        <v>0</v>
      </c>
    </row>
    <row r="81" ht="19.5" customHeight="1" spans="1:61">
      <c r="A81" s="86">
        <v>208</v>
      </c>
      <c r="B81" s="86">
        <v>5</v>
      </c>
      <c r="C81" s="86">
        <v>1</v>
      </c>
      <c r="D81" s="86" t="s">
        <v>206</v>
      </c>
      <c r="E81" s="100">
        <f t="shared" si="1"/>
        <v>0.952</v>
      </c>
      <c r="F81" s="100">
        <v>0</v>
      </c>
      <c r="G81" s="100">
        <v>0</v>
      </c>
      <c r="H81" s="100">
        <v>0</v>
      </c>
      <c r="I81" s="100">
        <v>0</v>
      </c>
      <c r="J81" s="100">
        <v>0</v>
      </c>
      <c r="K81" s="100">
        <v>0</v>
      </c>
      <c r="L81" s="100">
        <v>0</v>
      </c>
      <c r="M81" s="100">
        <v>0</v>
      </c>
      <c r="N81" s="100">
        <v>0</v>
      </c>
      <c r="O81" s="100">
        <v>0</v>
      </c>
      <c r="P81" s="100">
        <v>0</v>
      </c>
      <c r="Q81" s="100">
        <v>0</v>
      </c>
      <c r="R81" s="100">
        <v>0</v>
      </c>
      <c r="S81" s="100">
        <v>0</v>
      </c>
      <c r="T81" s="100">
        <v>0</v>
      </c>
      <c r="U81" s="100">
        <v>0</v>
      </c>
      <c r="V81" s="100">
        <v>0</v>
      </c>
      <c r="W81" s="100">
        <v>0</v>
      </c>
      <c r="X81" s="100">
        <v>0</v>
      </c>
      <c r="Y81" s="100">
        <v>0</v>
      </c>
      <c r="Z81" s="100">
        <v>0</v>
      </c>
      <c r="AA81" s="100">
        <v>0</v>
      </c>
      <c r="AB81" s="100">
        <v>0</v>
      </c>
      <c r="AC81" s="100">
        <v>0</v>
      </c>
      <c r="AD81" s="100">
        <v>0</v>
      </c>
      <c r="AE81" s="100">
        <v>0</v>
      </c>
      <c r="AF81" s="100"/>
      <c r="AG81" s="100">
        <v>0</v>
      </c>
      <c r="AH81" s="100">
        <v>0</v>
      </c>
      <c r="AI81" s="100">
        <v>0</v>
      </c>
      <c r="AJ81" s="100">
        <v>0</v>
      </c>
      <c r="AK81" s="100">
        <v>0</v>
      </c>
      <c r="AL81" s="100">
        <v>0</v>
      </c>
      <c r="AM81" s="100">
        <v>0</v>
      </c>
      <c r="AN81" s="100">
        <v>0</v>
      </c>
      <c r="AO81" s="100">
        <v>0</v>
      </c>
      <c r="AP81" s="100">
        <v>0</v>
      </c>
      <c r="AQ81" s="100">
        <v>0</v>
      </c>
      <c r="AR81" s="100">
        <v>0</v>
      </c>
      <c r="AS81" s="100">
        <v>0</v>
      </c>
      <c r="AT81" s="100">
        <v>0</v>
      </c>
      <c r="AU81" s="100">
        <v>0</v>
      </c>
      <c r="AV81" s="100">
        <v>0.952</v>
      </c>
      <c r="AW81" s="100">
        <v>0</v>
      </c>
      <c r="AX81" s="100">
        <v>0.952</v>
      </c>
      <c r="AY81" s="100">
        <v>0</v>
      </c>
      <c r="AZ81" s="100">
        <v>0</v>
      </c>
      <c r="BA81" s="100">
        <v>0</v>
      </c>
      <c r="BB81" s="100">
        <v>0</v>
      </c>
      <c r="BC81" s="100">
        <v>0</v>
      </c>
      <c r="BD81" s="100">
        <v>0</v>
      </c>
      <c r="BE81" s="100">
        <v>0</v>
      </c>
      <c r="BF81" s="100">
        <v>0</v>
      </c>
      <c r="BG81" s="100">
        <v>0</v>
      </c>
      <c r="BH81" s="100"/>
      <c r="BI81" s="100"/>
    </row>
    <row r="82" ht="19.5" customHeight="1" spans="1:61">
      <c r="A82" s="86">
        <v>208</v>
      </c>
      <c r="B82" s="86">
        <v>5</v>
      </c>
      <c r="C82" s="86">
        <v>2</v>
      </c>
      <c r="D82" s="86" t="s">
        <v>207</v>
      </c>
      <c r="E82" s="100">
        <f t="shared" si="1"/>
        <v>1.666</v>
      </c>
      <c r="F82" s="100">
        <v>0</v>
      </c>
      <c r="G82" s="100">
        <v>0</v>
      </c>
      <c r="H82" s="100">
        <v>0</v>
      </c>
      <c r="I82" s="100">
        <v>0</v>
      </c>
      <c r="J82" s="100">
        <v>0</v>
      </c>
      <c r="K82" s="100">
        <v>0</v>
      </c>
      <c r="L82" s="100">
        <v>0</v>
      </c>
      <c r="M82" s="100">
        <v>0</v>
      </c>
      <c r="N82" s="100">
        <v>0</v>
      </c>
      <c r="O82" s="100">
        <v>0</v>
      </c>
      <c r="P82" s="100">
        <v>0</v>
      </c>
      <c r="Q82" s="100">
        <v>0</v>
      </c>
      <c r="R82" s="100">
        <v>0</v>
      </c>
      <c r="S82" s="100">
        <v>0</v>
      </c>
      <c r="T82" s="100">
        <v>0</v>
      </c>
      <c r="U82" s="100">
        <v>0</v>
      </c>
      <c r="V82" s="100">
        <v>0</v>
      </c>
      <c r="W82" s="100">
        <v>0</v>
      </c>
      <c r="X82" s="100">
        <v>0</v>
      </c>
      <c r="Y82" s="100">
        <v>0</v>
      </c>
      <c r="Z82" s="100">
        <v>0</v>
      </c>
      <c r="AA82" s="100">
        <v>0</v>
      </c>
      <c r="AB82" s="100">
        <v>0</v>
      </c>
      <c r="AC82" s="100">
        <v>0</v>
      </c>
      <c r="AD82" s="100">
        <v>0</v>
      </c>
      <c r="AE82" s="100">
        <v>0</v>
      </c>
      <c r="AF82" s="100"/>
      <c r="AG82" s="100">
        <v>0</v>
      </c>
      <c r="AH82" s="100">
        <v>0</v>
      </c>
      <c r="AI82" s="100">
        <v>0</v>
      </c>
      <c r="AJ82" s="100">
        <v>0</v>
      </c>
      <c r="AK82" s="100">
        <v>0</v>
      </c>
      <c r="AL82" s="100">
        <v>0</v>
      </c>
      <c r="AM82" s="100">
        <v>0</v>
      </c>
      <c r="AN82" s="100">
        <v>0</v>
      </c>
      <c r="AO82" s="100">
        <v>0</v>
      </c>
      <c r="AP82" s="100">
        <v>0</v>
      </c>
      <c r="AQ82" s="100">
        <v>0</v>
      </c>
      <c r="AR82" s="100">
        <v>0</v>
      </c>
      <c r="AS82" s="100">
        <v>0</v>
      </c>
      <c r="AT82" s="100">
        <v>0</v>
      </c>
      <c r="AU82" s="100">
        <v>0</v>
      </c>
      <c r="AV82" s="100">
        <v>1.666</v>
      </c>
      <c r="AW82" s="100">
        <v>0</v>
      </c>
      <c r="AX82" s="100">
        <v>1.666</v>
      </c>
      <c r="AY82" s="100">
        <v>0</v>
      </c>
      <c r="AZ82" s="100">
        <v>0</v>
      </c>
      <c r="BA82" s="100">
        <v>0</v>
      </c>
      <c r="BB82" s="100">
        <v>0</v>
      </c>
      <c r="BC82" s="100">
        <v>0</v>
      </c>
      <c r="BD82" s="100">
        <v>0</v>
      </c>
      <c r="BE82" s="100">
        <v>0</v>
      </c>
      <c r="BF82" s="100">
        <v>0</v>
      </c>
      <c r="BG82" s="100">
        <v>0</v>
      </c>
      <c r="BH82" s="100"/>
      <c r="BI82" s="100"/>
    </row>
    <row r="83" ht="19.5" customHeight="1" spans="1:61">
      <c r="A83" s="86">
        <v>208</v>
      </c>
      <c r="B83" s="86">
        <v>5</v>
      </c>
      <c r="C83" s="86">
        <v>4</v>
      </c>
      <c r="D83" s="86" t="s">
        <v>208</v>
      </c>
      <c r="E83" s="100">
        <f t="shared" si="1"/>
        <v>7.3581</v>
      </c>
      <c r="F83" s="100">
        <v>7.3581</v>
      </c>
      <c r="G83" s="100">
        <v>0</v>
      </c>
      <c r="H83" s="100">
        <v>0</v>
      </c>
      <c r="I83" s="100">
        <v>0</v>
      </c>
      <c r="J83" s="100">
        <v>0</v>
      </c>
      <c r="K83" s="100">
        <v>7.3581</v>
      </c>
      <c r="L83" s="100">
        <v>0</v>
      </c>
      <c r="M83" s="100">
        <v>0</v>
      </c>
      <c r="N83" s="100">
        <v>0</v>
      </c>
      <c r="O83" s="100">
        <v>0</v>
      </c>
      <c r="P83" s="100">
        <v>0</v>
      </c>
      <c r="Q83" s="100">
        <v>0</v>
      </c>
      <c r="R83" s="100">
        <v>0</v>
      </c>
      <c r="S83" s="100">
        <v>0</v>
      </c>
      <c r="T83" s="100">
        <v>0</v>
      </c>
      <c r="U83" s="100">
        <v>0</v>
      </c>
      <c r="V83" s="100">
        <v>0</v>
      </c>
      <c r="W83" s="100">
        <v>0</v>
      </c>
      <c r="X83" s="100">
        <v>0</v>
      </c>
      <c r="Y83" s="100">
        <v>0</v>
      </c>
      <c r="Z83" s="100">
        <v>0</v>
      </c>
      <c r="AA83" s="100">
        <v>0</v>
      </c>
      <c r="AB83" s="100">
        <v>0</v>
      </c>
      <c r="AC83" s="100">
        <v>0</v>
      </c>
      <c r="AD83" s="100">
        <v>0</v>
      </c>
      <c r="AE83" s="100">
        <v>0</v>
      </c>
      <c r="AF83" s="100"/>
      <c r="AG83" s="100">
        <v>0</v>
      </c>
      <c r="AH83" s="100">
        <v>0</v>
      </c>
      <c r="AI83" s="100">
        <v>0</v>
      </c>
      <c r="AJ83" s="100">
        <v>0</v>
      </c>
      <c r="AK83" s="100">
        <v>0</v>
      </c>
      <c r="AL83" s="100">
        <v>0</v>
      </c>
      <c r="AM83" s="100">
        <v>0</v>
      </c>
      <c r="AN83" s="100">
        <v>0</v>
      </c>
      <c r="AO83" s="100">
        <v>0</v>
      </c>
      <c r="AP83" s="100">
        <v>0</v>
      </c>
      <c r="AQ83" s="100">
        <v>0</v>
      </c>
      <c r="AR83" s="100">
        <v>0</v>
      </c>
      <c r="AS83" s="100">
        <v>0</v>
      </c>
      <c r="AT83" s="100">
        <v>0</v>
      </c>
      <c r="AU83" s="100">
        <v>0</v>
      </c>
      <c r="AV83" s="100">
        <v>0</v>
      </c>
      <c r="AW83" s="100">
        <v>0</v>
      </c>
      <c r="AX83" s="100">
        <v>0</v>
      </c>
      <c r="AY83" s="100">
        <v>0</v>
      </c>
      <c r="AZ83" s="100">
        <v>0</v>
      </c>
      <c r="BA83" s="100">
        <v>0</v>
      </c>
      <c r="BB83" s="100">
        <v>0</v>
      </c>
      <c r="BC83" s="100">
        <v>0</v>
      </c>
      <c r="BD83" s="100">
        <v>0</v>
      </c>
      <c r="BE83" s="100">
        <v>0</v>
      </c>
      <c r="BF83" s="100">
        <v>0</v>
      </c>
      <c r="BG83" s="100">
        <v>0</v>
      </c>
      <c r="BH83" s="100"/>
      <c r="BI83" s="100"/>
    </row>
    <row r="84" ht="19.5" customHeight="1" spans="1:61">
      <c r="A84" s="86">
        <v>208</v>
      </c>
      <c r="B84" s="86">
        <v>5</v>
      </c>
      <c r="C84" s="86">
        <v>5</v>
      </c>
      <c r="D84" s="86" t="s">
        <v>209</v>
      </c>
      <c r="E84" s="100">
        <f t="shared" si="1"/>
        <v>358.260332</v>
      </c>
      <c r="F84" s="100">
        <v>358.260332</v>
      </c>
      <c r="G84" s="100">
        <v>0</v>
      </c>
      <c r="H84" s="100">
        <v>0</v>
      </c>
      <c r="I84" s="100">
        <v>0</v>
      </c>
      <c r="J84" s="100">
        <v>0</v>
      </c>
      <c r="K84" s="100">
        <v>358.260332</v>
      </c>
      <c r="L84" s="100">
        <v>0</v>
      </c>
      <c r="M84" s="100">
        <v>0</v>
      </c>
      <c r="N84" s="100">
        <v>0</v>
      </c>
      <c r="O84" s="100">
        <v>0</v>
      </c>
      <c r="P84" s="100">
        <v>0</v>
      </c>
      <c r="Q84" s="100">
        <v>0</v>
      </c>
      <c r="R84" s="100">
        <v>0</v>
      </c>
      <c r="S84" s="100">
        <v>0</v>
      </c>
      <c r="T84" s="100">
        <v>0</v>
      </c>
      <c r="U84" s="100">
        <v>0</v>
      </c>
      <c r="V84" s="100">
        <v>0</v>
      </c>
      <c r="W84" s="100">
        <v>0</v>
      </c>
      <c r="X84" s="100">
        <v>0</v>
      </c>
      <c r="Y84" s="100">
        <v>0</v>
      </c>
      <c r="Z84" s="100">
        <v>0</v>
      </c>
      <c r="AA84" s="100">
        <v>0</v>
      </c>
      <c r="AB84" s="100">
        <v>0</v>
      </c>
      <c r="AC84" s="100">
        <v>0</v>
      </c>
      <c r="AD84" s="100">
        <v>0</v>
      </c>
      <c r="AE84" s="100">
        <v>0</v>
      </c>
      <c r="AF84" s="100"/>
      <c r="AG84" s="100">
        <v>0</v>
      </c>
      <c r="AH84" s="100">
        <v>0</v>
      </c>
      <c r="AI84" s="100">
        <v>0</v>
      </c>
      <c r="AJ84" s="100">
        <v>0</v>
      </c>
      <c r="AK84" s="100">
        <v>0</v>
      </c>
      <c r="AL84" s="100">
        <v>0</v>
      </c>
      <c r="AM84" s="100">
        <v>0</v>
      </c>
      <c r="AN84" s="100">
        <v>0</v>
      </c>
      <c r="AO84" s="100">
        <v>0</v>
      </c>
      <c r="AP84" s="100">
        <v>0</v>
      </c>
      <c r="AQ84" s="100">
        <v>0</v>
      </c>
      <c r="AR84" s="100">
        <v>0</v>
      </c>
      <c r="AS84" s="100">
        <v>0</v>
      </c>
      <c r="AT84" s="100">
        <v>0</v>
      </c>
      <c r="AU84" s="100">
        <v>0</v>
      </c>
      <c r="AV84" s="100">
        <v>0</v>
      </c>
      <c r="AW84" s="100">
        <v>0</v>
      </c>
      <c r="AX84" s="100">
        <v>0</v>
      </c>
      <c r="AY84" s="100">
        <v>0</v>
      </c>
      <c r="AZ84" s="100">
        <v>0</v>
      </c>
      <c r="BA84" s="100">
        <v>0</v>
      </c>
      <c r="BB84" s="100">
        <v>0</v>
      </c>
      <c r="BC84" s="100">
        <v>0</v>
      </c>
      <c r="BD84" s="100">
        <v>0</v>
      </c>
      <c r="BE84" s="100">
        <v>0</v>
      </c>
      <c r="BF84" s="100">
        <v>0</v>
      </c>
      <c r="BG84" s="100">
        <v>0</v>
      </c>
      <c r="BH84" s="100"/>
      <c r="BI84" s="100"/>
    </row>
    <row r="85" ht="19.5" customHeight="1" spans="1:61">
      <c r="A85" s="86"/>
      <c r="B85" s="86">
        <v>8</v>
      </c>
      <c r="C85" s="86"/>
      <c r="D85" s="86" t="s">
        <v>210</v>
      </c>
      <c r="E85" s="100">
        <f t="shared" si="1"/>
        <v>1.40938</v>
      </c>
      <c r="F85" s="100">
        <v>1.40938</v>
      </c>
      <c r="G85" s="100">
        <v>0</v>
      </c>
      <c r="H85" s="100">
        <v>0</v>
      </c>
      <c r="I85" s="100">
        <v>0</v>
      </c>
      <c r="J85" s="100">
        <v>0</v>
      </c>
      <c r="K85" s="100">
        <v>1.40938</v>
      </c>
      <c r="L85" s="100">
        <v>0</v>
      </c>
      <c r="M85" s="100">
        <v>0</v>
      </c>
      <c r="N85" s="100">
        <v>0</v>
      </c>
      <c r="O85" s="100">
        <v>0</v>
      </c>
      <c r="P85" s="100">
        <v>0</v>
      </c>
      <c r="Q85" s="100">
        <v>0</v>
      </c>
      <c r="R85" s="100">
        <v>0</v>
      </c>
      <c r="S85" s="100">
        <v>0</v>
      </c>
      <c r="T85" s="100">
        <v>0</v>
      </c>
      <c r="U85" s="100">
        <v>0</v>
      </c>
      <c r="V85" s="100">
        <v>0</v>
      </c>
      <c r="W85" s="100">
        <v>0</v>
      </c>
      <c r="X85" s="100">
        <v>0</v>
      </c>
      <c r="Y85" s="100">
        <v>0</v>
      </c>
      <c r="Z85" s="100">
        <v>0</v>
      </c>
      <c r="AA85" s="100">
        <v>0</v>
      </c>
      <c r="AB85" s="100">
        <v>0</v>
      </c>
      <c r="AC85" s="100">
        <v>0</v>
      </c>
      <c r="AD85" s="100">
        <v>0</v>
      </c>
      <c r="AE85" s="100">
        <v>0</v>
      </c>
      <c r="AF85" s="100"/>
      <c r="AG85" s="100">
        <v>0</v>
      </c>
      <c r="AH85" s="100">
        <v>0</v>
      </c>
      <c r="AI85" s="100">
        <v>0</v>
      </c>
      <c r="AJ85" s="100">
        <v>0</v>
      </c>
      <c r="AK85" s="100">
        <v>0</v>
      </c>
      <c r="AL85" s="100">
        <v>0</v>
      </c>
      <c r="AM85" s="100">
        <v>0</v>
      </c>
      <c r="AN85" s="100">
        <v>0</v>
      </c>
      <c r="AO85" s="100">
        <v>0</v>
      </c>
      <c r="AP85" s="100">
        <v>0</v>
      </c>
      <c r="AQ85" s="100">
        <v>0</v>
      </c>
      <c r="AR85" s="100">
        <v>0</v>
      </c>
      <c r="AS85" s="100">
        <v>0</v>
      </c>
      <c r="AT85" s="100">
        <v>0</v>
      </c>
      <c r="AU85" s="100">
        <v>0</v>
      </c>
      <c r="AV85" s="100">
        <v>0</v>
      </c>
      <c r="AW85" s="100">
        <v>0</v>
      </c>
      <c r="AX85" s="100">
        <v>0</v>
      </c>
      <c r="AY85" s="100">
        <v>0</v>
      </c>
      <c r="AZ85" s="100">
        <v>0</v>
      </c>
      <c r="BA85" s="100">
        <v>0</v>
      </c>
      <c r="BB85" s="100">
        <v>0</v>
      </c>
      <c r="BC85" s="100">
        <v>0</v>
      </c>
      <c r="BD85" s="100">
        <v>0</v>
      </c>
      <c r="BE85" s="100">
        <v>0</v>
      </c>
      <c r="BF85" s="100">
        <v>0</v>
      </c>
      <c r="BG85" s="100">
        <v>0</v>
      </c>
      <c r="BH85" s="100"/>
      <c r="BI85" s="100"/>
    </row>
    <row r="86" ht="19.5" customHeight="1" spans="1:61">
      <c r="A86" s="86">
        <v>208</v>
      </c>
      <c r="B86" s="86">
        <v>8</v>
      </c>
      <c r="C86" s="86">
        <v>5</v>
      </c>
      <c r="D86" s="86" t="s">
        <v>211</v>
      </c>
      <c r="E86" s="100">
        <f t="shared" si="1"/>
        <v>1.40938</v>
      </c>
      <c r="F86" s="100">
        <v>1.40938</v>
      </c>
      <c r="G86" s="100">
        <v>0</v>
      </c>
      <c r="H86" s="100">
        <v>0</v>
      </c>
      <c r="I86" s="100">
        <v>0</v>
      </c>
      <c r="J86" s="100">
        <v>0</v>
      </c>
      <c r="K86" s="100">
        <v>1.40938</v>
      </c>
      <c r="L86" s="100">
        <v>0</v>
      </c>
      <c r="M86" s="100">
        <v>0</v>
      </c>
      <c r="N86" s="100">
        <v>0</v>
      </c>
      <c r="O86" s="100">
        <v>0</v>
      </c>
      <c r="P86" s="100">
        <v>0</v>
      </c>
      <c r="Q86" s="100">
        <v>0</v>
      </c>
      <c r="R86" s="100">
        <v>0</v>
      </c>
      <c r="S86" s="100">
        <v>0</v>
      </c>
      <c r="T86" s="100">
        <v>0</v>
      </c>
      <c r="U86" s="100">
        <v>0</v>
      </c>
      <c r="V86" s="100">
        <v>0</v>
      </c>
      <c r="W86" s="100">
        <v>0</v>
      </c>
      <c r="X86" s="100">
        <v>0</v>
      </c>
      <c r="Y86" s="100">
        <v>0</v>
      </c>
      <c r="Z86" s="100">
        <v>0</v>
      </c>
      <c r="AA86" s="100">
        <v>0</v>
      </c>
      <c r="AB86" s="100">
        <v>0</v>
      </c>
      <c r="AC86" s="100">
        <v>0</v>
      </c>
      <c r="AD86" s="100">
        <v>0</v>
      </c>
      <c r="AE86" s="100">
        <v>0</v>
      </c>
      <c r="AF86" s="100"/>
      <c r="AG86" s="100">
        <v>0</v>
      </c>
      <c r="AH86" s="100">
        <v>0</v>
      </c>
      <c r="AI86" s="100">
        <v>0</v>
      </c>
      <c r="AJ86" s="100">
        <v>0</v>
      </c>
      <c r="AK86" s="100">
        <v>0</v>
      </c>
      <c r="AL86" s="100">
        <v>0</v>
      </c>
      <c r="AM86" s="100">
        <v>0</v>
      </c>
      <c r="AN86" s="100">
        <v>0</v>
      </c>
      <c r="AO86" s="100">
        <v>0</v>
      </c>
      <c r="AP86" s="100">
        <v>0</v>
      </c>
      <c r="AQ86" s="100">
        <v>0</v>
      </c>
      <c r="AR86" s="100">
        <v>0</v>
      </c>
      <c r="AS86" s="100">
        <v>0</v>
      </c>
      <c r="AT86" s="100">
        <v>0</v>
      </c>
      <c r="AU86" s="100">
        <v>0</v>
      </c>
      <c r="AV86" s="100">
        <v>0</v>
      </c>
      <c r="AW86" s="100">
        <v>0</v>
      </c>
      <c r="AX86" s="100">
        <v>0</v>
      </c>
      <c r="AY86" s="100">
        <v>0</v>
      </c>
      <c r="AZ86" s="100">
        <v>0</v>
      </c>
      <c r="BA86" s="100">
        <v>0</v>
      </c>
      <c r="BB86" s="100">
        <v>0</v>
      </c>
      <c r="BC86" s="100">
        <v>0</v>
      </c>
      <c r="BD86" s="100">
        <v>0</v>
      </c>
      <c r="BE86" s="100">
        <v>0</v>
      </c>
      <c r="BF86" s="100">
        <v>0</v>
      </c>
      <c r="BG86" s="100">
        <v>0</v>
      </c>
      <c r="BH86" s="100"/>
      <c r="BI86" s="100"/>
    </row>
    <row r="87" ht="19.5" customHeight="1" spans="1:61">
      <c r="A87" s="86"/>
      <c r="B87" s="86">
        <v>11</v>
      </c>
      <c r="C87" s="86"/>
      <c r="D87" s="86" t="s">
        <v>217</v>
      </c>
      <c r="E87" s="100">
        <f t="shared" si="1"/>
        <v>0.5</v>
      </c>
      <c r="F87" s="100">
        <v>0</v>
      </c>
      <c r="G87" s="100">
        <v>0</v>
      </c>
      <c r="H87" s="100">
        <v>0</v>
      </c>
      <c r="I87" s="100">
        <v>0</v>
      </c>
      <c r="J87" s="100">
        <v>0</v>
      </c>
      <c r="K87" s="100">
        <v>0</v>
      </c>
      <c r="L87" s="100">
        <v>0</v>
      </c>
      <c r="M87" s="100">
        <v>0</v>
      </c>
      <c r="N87" s="100">
        <v>0</v>
      </c>
      <c r="O87" s="100">
        <v>0</v>
      </c>
      <c r="P87" s="100">
        <v>0</v>
      </c>
      <c r="Q87" s="100">
        <v>0</v>
      </c>
      <c r="R87" s="100">
        <v>0</v>
      </c>
      <c r="S87" s="100">
        <v>0</v>
      </c>
      <c r="T87" s="100">
        <v>0.5</v>
      </c>
      <c r="U87" s="100">
        <v>0</v>
      </c>
      <c r="V87" s="100">
        <v>0</v>
      </c>
      <c r="W87" s="100">
        <v>0</v>
      </c>
      <c r="X87" s="100">
        <v>0</v>
      </c>
      <c r="Y87" s="100">
        <v>0</v>
      </c>
      <c r="Z87" s="100">
        <v>0</v>
      </c>
      <c r="AA87" s="100">
        <v>0</v>
      </c>
      <c r="AB87" s="100">
        <v>0</v>
      </c>
      <c r="AC87" s="100">
        <v>0</v>
      </c>
      <c r="AD87" s="100">
        <v>0</v>
      </c>
      <c r="AE87" s="100">
        <v>0</v>
      </c>
      <c r="AF87" s="100"/>
      <c r="AG87" s="100">
        <v>0.5</v>
      </c>
      <c r="AH87" s="100">
        <v>0</v>
      </c>
      <c r="AI87" s="100">
        <v>0</v>
      </c>
      <c r="AJ87" s="100">
        <v>0</v>
      </c>
      <c r="AK87" s="100">
        <v>0</v>
      </c>
      <c r="AL87" s="100">
        <v>0</v>
      </c>
      <c r="AM87" s="100">
        <v>0</v>
      </c>
      <c r="AN87" s="100">
        <v>0</v>
      </c>
      <c r="AO87" s="100">
        <v>0</v>
      </c>
      <c r="AP87" s="100">
        <v>0</v>
      </c>
      <c r="AQ87" s="100">
        <v>0</v>
      </c>
      <c r="AR87" s="100">
        <v>0</v>
      </c>
      <c r="AS87" s="100">
        <v>0</v>
      </c>
      <c r="AT87" s="100">
        <v>0</v>
      </c>
      <c r="AU87" s="100">
        <v>0</v>
      </c>
      <c r="AV87" s="100">
        <v>0</v>
      </c>
      <c r="AW87" s="100">
        <v>0</v>
      </c>
      <c r="AX87" s="100">
        <v>0</v>
      </c>
      <c r="AY87" s="100">
        <v>0</v>
      </c>
      <c r="AZ87" s="100">
        <v>0</v>
      </c>
      <c r="BA87" s="100">
        <v>0</v>
      </c>
      <c r="BB87" s="100">
        <v>0</v>
      </c>
      <c r="BC87" s="100">
        <v>0</v>
      </c>
      <c r="BD87" s="100">
        <v>0</v>
      </c>
      <c r="BE87" s="100">
        <v>0</v>
      </c>
      <c r="BF87" s="100">
        <v>0</v>
      </c>
      <c r="BG87" s="100">
        <v>0</v>
      </c>
      <c r="BH87" s="100"/>
      <c r="BI87" s="100"/>
    </row>
    <row r="88" ht="19.5" customHeight="1" spans="1:61">
      <c r="A88" s="86">
        <v>208</v>
      </c>
      <c r="B88" s="86">
        <v>11</v>
      </c>
      <c r="C88" s="86">
        <v>99</v>
      </c>
      <c r="D88" s="86" t="s">
        <v>219</v>
      </c>
      <c r="E88" s="100">
        <f t="shared" si="1"/>
        <v>0.5</v>
      </c>
      <c r="F88" s="100">
        <v>0</v>
      </c>
      <c r="G88" s="100">
        <v>0</v>
      </c>
      <c r="H88" s="100">
        <v>0</v>
      </c>
      <c r="I88" s="100">
        <v>0</v>
      </c>
      <c r="J88" s="100">
        <v>0</v>
      </c>
      <c r="K88" s="100">
        <v>0</v>
      </c>
      <c r="L88" s="100">
        <v>0</v>
      </c>
      <c r="M88" s="100">
        <v>0</v>
      </c>
      <c r="N88" s="100">
        <v>0</v>
      </c>
      <c r="O88" s="100">
        <v>0</v>
      </c>
      <c r="P88" s="100">
        <v>0</v>
      </c>
      <c r="Q88" s="100">
        <v>0</v>
      </c>
      <c r="R88" s="100">
        <v>0</v>
      </c>
      <c r="S88" s="100">
        <v>0</v>
      </c>
      <c r="T88" s="100">
        <v>0.5</v>
      </c>
      <c r="U88" s="100">
        <v>0</v>
      </c>
      <c r="V88" s="100">
        <v>0</v>
      </c>
      <c r="W88" s="100">
        <v>0</v>
      </c>
      <c r="X88" s="100">
        <v>0</v>
      </c>
      <c r="Y88" s="100">
        <v>0</v>
      </c>
      <c r="Z88" s="100">
        <v>0</v>
      </c>
      <c r="AA88" s="100">
        <v>0</v>
      </c>
      <c r="AB88" s="100">
        <v>0</v>
      </c>
      <c r="AC88" s="100">
        <v>0</v>
      </c>
      <c r="AD88" s="100">
        <v>0</v>
      </c>
      <c r="AE88" s="100">
        <v>0</v>
      </c>
      <c r="AF88" s="100"/>
      <c r="AG88" s="100">
        <v>0.5</v>
      </c>
      <c r="AH88" s="100">
        <v>0</v>
      </c>
      <c r="AI88" s="100">
        <v>0</v>
      </c>
      <c r="AJ88" s="100">
        <v>0</v>
      </c>
      <c r="AK88" s="100">
        <v>0</v>
      </c>
      <c r="AL88" s="100">
        <v>0</v>
      </c>
      <c r="AM88" s="100">
        <v>0</v>
      </c>
      <c r="AN88" s="100">
        <v>0</v>
      </c>
      <c r="AO88" s="100">
        <v>0</v>
      </c>
      <c r="AP88" s="100">
        <v>0</v>
      </c>
      <c r="AQ88" s="100">
        <v>0</v>
      </c>
      <c r="AR88" s="100">
        <v>0</v>
      </c>
      <c r="AS88" s="100">
        <v>0</v>
      </c>
      <c r="AT88" s="100">
        <v>0</v>
      </c>
      <c r="AU88" s="100">
        <v>0</v>
      </c>
      <c r="AV88" s="100">
        <v>0</v>
      </c>
      <c r="AW88" s="100">
        <v>0</v>
      </c>
      <c r="AX88" s="100">
        <v>0</v>
      </c>
      <c r="AY88" s="100">
        <v>0</v>
      </c>
      <c r="AZ88" s="100">
        <v>0</v>
      </c>
      <c r="BA88" s="100">
        <v>0</v>
      </c>
      <c r="BB88" s="100">
        <v>0</v>
      </c>
      <c r="BC88" s="100">
        <v>0</v>
      </c>
      <c r="BD88" s="100">
        <v>0</v>
      </c>
      <c r="BE88" s="100">
        <v>0</v>
      </c>
      <c r="BF88" s="100">
        <v>0</v>
      </c>
      <c r="BG88" s="100">
        <v>0</v>
      </c>
      <c r="BH88" s="100"/>
      <c r="BI88" s="100"/>
    </row>
    <row r="89" ht="19.5" customHeight="1" spans="1:61">
      <c r="A89" s="86"/>
      <c r="B89" s="86">
        <v>99</v>
      </c>
      <c r="C89" s="86"/>
      <c r="D89" s="86" t="s">
        <v>232</v>
      </c>
      <c r="E89" s="100">
        <f t="shared" si="1"/>
        <v>8.926592</v>
      </c>
      <c r="F89" s="100">
        <v>8.926592</v>
      </c>
      <c r="G89" s="100">
        <v>0</v>
      </c>
      <c r="H89" s="100">
        <v>0</v>
      </c>
      <c r="I89" s="100">
        <v>0</v>
      </c>
      <c r="J89" s="100">
        <v>0</v>
      </c>
      <c r="K89" s="100">
        <v>0</v>
      </c>
      <c r="L89" s="100">
        <v>0</v>
      </c>
      <c r="M89" s="100">
        <v>0</v>
      </c>
      <c r="N89" s="100">
        <v>0</v>
      </c>
      <c r="O89" s="100">
        <v>8.926592</v>
      </c>
      <c r="P89" s="100">
        <v>0</v>
      </c>
      <c r="Q89" s="100">
        <v>0</v>
      </c>
      <c r="R89" s="100">
        <v>0</v>
      </c>
      <c r="S89" s="100">
        <v>0</v>
      </c>
      <c r="T89" s="100">
        <v>0</v>
      </c>
      <c r="U89" s="100">
        <v>0</v>
      </c>
      <c r="V89" s="100">
        <v>0</v>
      </c>
      <c r="W89" s="100">
        <v>0</v>
      </c>
      <c r="X89" s="100">
        <v>0</v>
      </c>
      <c r="Y89" s="100">
        <v>0</v>
      </c>
      <c r="Z89" s="100">
        <v>0</v>
      </c>
      <c r="AA89" s="100">
        <v>0</v>
      </c>
      <c r="AB89" s="100">
        <v>0</v>
      </c>
      <c r="AC89" s="100">
        <v>0</v>
      </c>
      <c r="AD89" s="100">
        <v>0</v>
      </c>
      <c r="AE89" s="100">
        <v>0</v>
      </c>
      <c r="AF89" s="100"/>
      <c r="AG89" s="100">
        <v>0</v>
      </c>
      <c r="AH89" s="100">
        <v>0</v>
      </c>
      <c r="AI89" s="100">
        <v>0</v>
      </c>
      <c r="AJ89" s="100">
        <v>0</v>
      </c>
      <c r="AK89" s="100">
        <v>0</v>
      </c>
      <c r="AL89" s="100">
        <v>0</v>
      </c>
      <c r="AM89" s="100">
        <v>0</v>
      </c>
      <c r="AN89" s="100">
        <v>0</v>
      </c>
      <c r="AO89" s="100">
        <v>0</v>
      </c>
      <c r="AP89" s="100">
        <v>0</v>
      </c>
      <c r="AQ89" s="100">
        <v>0</v>
      </c>
      <c r="AR89" s="100">
        <v>0</v>
      </c>
      <c r="AS89" s="100">
        <v>0</v>
      </c>
      <c r="AT89" s="100">
        <v>0</v>
      </c>
      <c r="AU89" s="100">
        <v>0</v>
      </c>
      <c r="AV89" s="100">
        <v>0</v>
      </c>
      <c r="AW89" s="100">
        <v>0</v>
      </c>
      <c r="AX89" s="100">
        <v>0</v>
      </c>
      <c r="AY89" s="100">
        <v>0</v>
      </c>
      <c r="AZ89" s="100">
        <v>0</v>
      </c>
      <c r="BA89" s="100">
        <v>0</v>
      </c>
      <c r="BB89" s="100">
        <v>0</v>
      </c>
      <c r="BC89" s="100">
        <v>0</v>
      </c>
      <c r="BD89" s="100">
        <v>0</v>
      </c>
      <c r="BE89" s="100">
        <v>0</v>
      </c>
      <c r="BF89" s="100">
        <v>0</v>
      </c>
      <c r="BG89" s="100">
        <v>0</v>
      </c>
      <c r="BH89" s="100"/>
      <c r="BI89" s="100"/>
    </row>
    <row r="90" ht="19.5" customHeight="1" spans="1:61">
      <c r="A90" s="86">
        <v>208</v>
      </c>
      <c r="B90" s="86">
        <v>99</v>
      </c>
      <c r="C90" s="86">
        <v>1</v>
      </c>
      <c r="D90" s="86" t="s">
        <v>234</v>
      </c>
      <c r="E90" s="100">
        <f t="shared" si="1"/>
        <v>8.926592</v>
      </c>
      <c r="F90" s="100">
        <v>8.926592</v>
      </c>
      <c r="G90" s="100">
        <v>0</v>
      </c>
      <c r="H90" s="100">
        <v>0</v>
      </c>
      <c r="I90" s="100">
        <v>0</v>
      </c>
      <c r="J90" s="100">
        <v>0</v>
      </c>
      <c r="K90" s="100">
        <v>0</v>
      </c>
      <c r="L90" s="100">
        <v>0</v>
      </c>
      <c r="M90" s="100">
        <v>0</v>
      </c>
      <c r="N90" s="100">
        <v>0</v>
      </c>
      <c r="O90" s="100">
        <v>8.926592</v>
      </c>
      <c r="P90" s="100">
        <v>0</v>
      </c>
      <c r="Q90" s="100">
        <v>0</v>
      </c>
      <c r="R90" s="100">
        <v>0</v>
      </c>
      <c r="S90" s="100">
        <v>0</v>
      </c>
      <c r="T90" s="100">
        <v>0</v>
      </c>
      <c r="U90" s="100">
        <v>0</v>
      </c>
      <c r="V90" s="100">
        <v>0</v>
      </c>
      <c r="W90" s="100">
        <v>0</v>
      </c>
      <c r="X90" s="100">
        <v>0</v>
      </c>
      <c r="Y90" s="100">
        <v>0</v>
      </c>
      <c r="Z90" s="100">
        <v>0</v>
      </c>
      <c r="AA90" s="100">
        <v>0</v>
      </c>
      <c r="AB90" s="100">
        <v>0</v>
      </c>
      <c r="AC90" s="100">
        <v>0</v>
      </c>
      <c r="AD90" s="100">
        <v>0</v>
      </c>
      <c r="AE90" s="100">
        <v>0</v>
      </c>
      <c r="AF90" s="100"/>
      <c r="AG90" s="100">
        <v>0</v>
      </c>
      <c r="AH90" s="100">
        <v>0</v>
      </c>
      <c r="AI90" s="100">
        <v>0</v>
      </c>
      <c r="AJ90" s="100">
        <v>0</v>
      </c>
      <c r="AK90" s="100">
        <v>0</v>
      </c>
      <c r="AL90" s="100">
        <v>0</v>
      </c>
      <c r="AM90" s="100">
        <v>0</v>
      </c>
      <c r="AN90" s="100">
        <v>0</v>
      </c>
      <c r="AO90" s="100">
        <v>0</v>
      </c>
      <c r="AP90" s="100">
        <v>0</v>
      </c>
      <c r="AQ90" s="100">
        <v>0</v>
      </c>
      <c r="AR90" s="100">
        <v>0</v>
      </c>
      <c r="AS90" s="100">
        <v>0</v>
      </c>
      <c r="AT90" s="100">
        <v>0</v>
      </c>
      <c r="AU90" s="100">
        <v>0</v>
      </c>
      <c r="AV90" s="100">
        <v>0</v>
      </c>
      <c r="AW90" s="100">
        <v>0</v>
      </c>
      <c r="AX90" s="100">
        <v>0</v>
      </c>
      <c r="AY90" s="100">
        <v>0</v>
      </c>
      <c r="AZ90" s="100">
        <v>0</v>
      </c>
      <c r="BA90" s="100">
        <v>0</v>
      </c>
      <c r="BB90" s="100">
        <v>0</v>
      </c>
      <c r="BC90" s="100">
        <v>0</v>
      </c>
      <c r="BD90" s="100">
        <v>0</v>
      </c>
      <c r="BE90" s="100">
        <v>0</v>
      </c>
      <c r="BF90" s="100">
        <v>0</v>
      </c>
      <c r="BG90" s="100">
        <v>0</v>
      </c>
      <c r="BH90" s="100"/>
      <c r="BI90" s="100"/>
    </row>
    <row r="91" ht="19.5" customHeight="1" spans="1:61">
      <c r="A91" s="86">
        <v>210</v>
      </c>
      <c r="B91" s="86"/>
      <c r="C91" s="86"/>
      <c r="D91" s="86" t="s">
        <v>37</v>
      </c>
      <c r="E91" s="100">
        <f t="shared" si="1"/>
        <v>159.999768</v>
      </c>
      <c r="F91" s="100">
        <v>159.799768</v>
      </c>
      <c r="G91" s="100">
        <v>0</v>
      </c>
      <c r="H91" s="100">
        <v>0</v>
      </c>
      <c r="I91" s="100">
        <v>0</v>
      </c>
      <c r="J91" s="100">
        <v>0</v>
      </c>
      <c r="K91" s="100">
        <v>0</v>
      </c>
      <c r="L91" s="100">
        <v>0</v>
      </c>
      <c r="M91" s="100">
        <v>152.033399</v>
      </c>
      <c r="N91" s="100">
        <v>0</v>
      </c>
      <c r="O91" s="100">
        <v>7.766369</v>
      </c>
      <c r="P91" s="100">
        <v>0</v>
      </c>
      <c r="Q91" s="100">
        <v>0</v>
      </c>
      <c r="R91" s="100">
        <v>0</v>
      </c>
      <c r="S91" s="100">
        <v>0</v>
      </c>
      <c r="T91" s="100">
        <v>0</v>
      </c>
      <c r="U91" s="100">
        <v>0</v>
      </c>
      <c r="V91" s="100">
        <v>0</v>
      </c>
      <c r="W91" s="100">
        <v>0</v>
      </c>
      <c r="X91" s="100">
        <v>0</v>
      </c>
      <c r="Y91" s="100">
        <v>0</v>
      </c>
      <c r="Z91" s="100">
        <v>0</v>
      </c>
      <c r="AA91" s="100">
        <v>0</v>
      </c>
      <c r="AB91" s="100">
        <v>0</v>
      </c>
      <c r="AC91" s="100">
        <v>0</v>
      </c>
      <c r="AD91" s="100">
        <v>0</v>
      </c>
      <c r="AE91" s="100">
        <v>0</v>
      </c>
      <c r="AF91" s="100"/>
      <c r="AG91" s="100">
        <v>0</v>
      </c>
      <c r="AH91" s="100">
        <v>0</v>
      </c>
      <c r="AI91" s="100">
        <v>0</v>
      </c>
      <c r="AJ91" s="100">
        <v>0</v>
      </c>
      <c r="AK91" s="100">
        <v>0</v>
      </c>
      <c r="AL91" s="100">
        <v>0</v>
      </c>
      <c r="AM91" s="100">
        <v>0</v>
      </c>
      <c r="AN91" s="100">
        <v>0</v>
      </c>
      <c r="AO91" s="100">
        <v>0</v>
      </c>
      <c r="AP91" s="100">
        <v>0</v>
      </c>
      <c r="AQ91" s="100">
        <v>0</v>
      </c>
      <c r="AR91" s="100">
        <v>0</v>
      </c>
      <c r="AS91" s="100">
        <v>0</v>
      </c>
      <c r="AT91" s="100">
        <v>0</v>
      </c>
      <c r="AU91" s="100">
        <v>0</v>
      </c>
      <c r="AV91" s="100">
        <v>0.2</v>
      </c>
      <c r="AW91" s="100">
        <v>0</v>
      </c>
      <c r="AX91" s="100">
        <v>0</v>
      </c>
      <c r="AY91" s="100">
        <v>0</v>
      </c>
      <c r="AZ91" s="100">
        <v>0</v>
      </c>
      <c r="BA91" s="100">
        <v>0</v>
      </c>
      <c r="BB91" s="100">
        <v>0</v>
      </c>
      <c r="BC91" s="100">
        <v>0.2</v>
      </c>
      <c r="BD91" s="100">
        <v>0</v>
      </c>
      <c r="BE91" s="100">
        <v>0</v>
      </c>
      <c r="BF91" s="100">
        <v>0</v>
      </c>
      <c r="BG91" s="100">
        <v>0</v>
      </c>
      <c r="BH91" s="100"/>
      <c r="BI91" s="100"/>
    </row>
    <row r="92" ht="19.5" customHeight="1" spans="1:61">
      <c r="A92" s="86"/>
      <c r="B92" s="86">
        <v>10</v>
      </c>
      <c r="C92" s="86"/>
      <c r="D92" s="86" t="s">
        <v>247</v>
      </c>
      <c r="E92" s="100">
        <f t="shared" si="1"/>
        <v>0</v>
      </c>
      <c r="F92" s="100">
        <v>0</v>
      </c>
      <c r="G92" s="100">
        <v>0</v>
      </c>
      <c r="H92" s="100">
        <v>0</v>
      </c>
      <c r="I92" s="100">
        <v>0</v>
      </c>
      <c r="J92" s="100">
        <v>0</v>
      </c>
      <c r="K92" s="100">
        <v>0</v>
      </c>
      <c r="L92" s="100">
        <v>0</v>
      </c>
      <c r="M92" s="100">
        <v>0</v>
      </c>
      <c r="N92" s="100">
        <v>0</v>
      </c>
      <c r="O92" s="100">
        <v>0</v>
      </c>
      <c r="P92" s="100">
        <v>0</v>
      </c>
      <c r="Q92" s="100">
        <v>0</v>
      </c>
      <c r="R92" s="100">
        <v>0</v>
      </c>
      <c r="S92" s="100">
        <v>0</v>
      </c>
      <c r="T92" s="100">
        <v>0</v>
      </c>
      <c r="U92" s="100">
        <v>0</v>
      </c>
      <c r="V92" s="100">
        <v>0</v>
      </c>
      <c r="W92" s="100">
        <v>0</v>
      </c>
      <c r="X92" s="100">
        <v>0</v>
      </c>
      <c r="Y92" s="100">
        <v>0</v>
      </c>
      <c r="Z92" s="100">
        <v>0</v>
      </c>
      <c r="AA92" s="100">
        <v>0</v>
      </c>
      <c r="AB92" s="100">
        <v>0</v>
      </c>
      <c r="AC92" s="100">
        <v>0</v>
      </c>
      <c r="AD92" s="100">
        <v>0</v>
      </c>
      <c r="AE92" s="100">
        <v>0</v>
      </c>
      <c r="AF92" s="100"/>
      <c r="AG92" s="100">
        <v>0</v>
      </c>
      <c r="AH92" s="100">
        <v>0</v>
      </c>
      <c r="AI92" s="100">
        <v>0</v>
      </c>
      <c r="AJ92" s="100">
        <v>0</v>
      </c>
      <c r="AK92" s="100">
        <v>0</v>
      </c>
      <c r="AL92" s="100">
        <v>0</v>
      </c>
      <c r="AM92" s="100">
        <v>0</v>
      </c>
      <c r="AN92" s="100">
        <v>0</v>
      </c>
      <c r="AO92" s="100">
        <v>0</v>
      </c>
      <c r="AP92" s="100">
        <v>0</v>
      </c>
      <c r="AQ92" s="100">
        <v>0</v>
      </c>
      <c r="AR92" s="100">
        <v>0</v>
      </c>
      <c r="AS92" s="100">
        <v>0</v>
      </c>
      <c r="AT92" s="100">
        <v>0</v>
      </c>
      <c r="AU92" s="100">
        <v>0</v>
      </c>
      <c r="AV92" s="100">
        <v>0</v>
      </c>
      <c r="AW92" s="100">
        <v>0</v>
      </c>
      <c r="AX92" s="100">
        <v>0</v>
      </c>
      <c r="AY92" s="100">
        <v>0</v>
      </c>
      <c r="AZ92" s="100">
        <v>0</v>
      </c>
      <c r="BA92" s="100">
        <v>0</v>
      </c>
      <c r="BB92" s="100">
        <v>0</v>
      </c>
      <c r="BC92" s="100">
        <v>0</v>
      </c>
      <c r="BD92" s="100">
        <v>0</v>
      </c>
      <c r="BE92" s="100">
        <v>0</v>
      </c>
      <c r="BF92" s="100">
        <v>0</v>
      </c>
      <c r="BG92" s="100">
        <v>0</v>
      </c>
      <c r="BH92" s="100"/>
      <c r="BI92" s="100"/>
    </row>
    <row r="93" ht="19.5" customHeight="1" spans="1:61">
      <c r="A93" s="86">
        <v>210</v>
      </c>
      <c r="B93" s="86">
        <v>10</v>
      </c>
      <c r="C93" s="86">
        <v>1</v>
      </c>
      <c r="D93" s="86" t="s">
        <v>248</v>
      </c>
      <c r="E93" s="100">
        <f t="shared" si="1"/>
        <v>0</v>
      </c>
      <c r="F93" s="100">
        <v>0</v>
      </c>
      <c r="G93" s="100">
        <v>0</v>
      </c>
      <c r="H93" s="100">
        <v>0</v>
      </c>
      <c r="I93" s="100">
        <v>0</v>
      </c>
      <c r="J93" s="100">
        <v>0</v>
      </c>
      <c r="K93" s="100">
        <v>0</v>
      </c>
      <c r="L93" s="100">
        <v>0</v>
      </c>
      <c r="M93" s="100">
        <v>0</v>
      </c>
      <c r="N93" s="100">
        <v>0</v>
      </c>
      <c r="O93" s="100">
        <v>0</v>
      </c>
      <c r="P93" s="100">
        <v>0</v>
      </c>
      <c r="Q93" s="100">
        <v>0</v>
      </c>
      <c r="R93" s="100">
        <v>0</v>
      </c>
      <c r="S93" s="100">
        <v>0</v>
      </c>
      <c r="T93" s="100">
        <v>0</v>
      </c>
      <c r="U93" s="100">
        <v>0</v>
      </c>
      <c r="V93" s="100">
        <v>0</v>
      </c>
      <c r="W93" s="100">
        <v>0</v>
      </c>
      <c r="X93" s="100">
        <v>0</v>
      </c>
      <c r="Y93" s="100">
        <v>0</v>
      </c>
      <c r="Z93" s="100">
        <v>0</v>
      </c>
      <c r="AA93" s="100">
        <v>0</v>
      </c>
      <c r="AB93" s="100">
        <v>0</v>
      </c>
      <c r="AC93" s="100">
        <v>0</v>
      </c>
      <c r="AD93" s="100">
        <v>0</v>
      </c>
      <c r="AE93" s="100">
        <v>0</v>
      </c>
      <c r="AF93" s="100"/>
      <c r="AG93" s="100">
        <v>0</v>
      </c>
      <c r="AH93" s="100">
        <v>0</v>
      </c>
      <c r="AI93" s="100">
        <v>0</v>
      </c>
      <c r="AJ93" s="100">
        <v>0</v>
      </c>
      <c r="AK93" s="100">
        <v>0</v>
      </c>
      <c r="AL93" s="100">
        <v>0</v>
      </c>
      <c r="AM93" s="100">
        <v>0</v>
      </c>
      <c r="AN93" s="100">
        <v>0</v>
      </c>
      <c r="AO93" s="100">
        <v>0</v>
      </c>
      <c r="AP93" s="100">
        <v>0</v>
      </c>
      <c r="AQ93" s="100">
        <v>0</v>
      </c>
      <c r="AR93" s="100">
        <v>0</v>
      </c>
      <c r="AS93" s="100">
        <v>0</v>
      </c>
      <c r="AT93" s="100">
        <v>0</v>
      </c>
      <c r="AU93" s="100">
        <v>0</v>
      </c>
      <c r="AV93" s="100">
        <v>0</v>
      </c>
      <c r="AW93" s="100">
        <v>0</v>
      </c>
      <c r="AX93" s="100">
        <v>0</v>
      </c>
      <c r="AY93" s="100">
        <v>0</v>
      </c>
      <c r="AZ93" s="100">
        <v>0</v>
      </c>
      <c r="BA93" s="100">
        <v>0</v>
      </c>
      <c r="BB93" s="100">
        <v>0</v>
      </c>
      <c r="BC93" s="100">
        <v>0</v>
      </c>
      <c r="BD93" s="100">
        <v>0</v>
      </c>
      <c r="BE93" s="100">
        <v>0</v>
      </c>
      <c r="BF93" s="100">
        <v>0</v>
      </c>
      <c r="BG93" s="100">
        <v>0</v>
      </c>
      <c r="BH93" s="100"/>
      <c r="BI93" s="100"/>
    </row>
    <row r="94" ht="19.5" customHeight="1" spans="1:61">
      <c r="A94" s="86"/>
      <c r="B94" s="86">
        <v>11</v>
      </c>
      <c r="C94" s="86"/>
      <c r="D94" s="86" t="s">
        <v>252</v>
      </c>
      <c r="E94" s="100">
        <f t="shared" si="1"/>
        <v>159.719266</v>
      </c>
      <c r="F94" s="100">
        <v>159.519266</v>
      </c>
      <c r="G94" s="100">
        <v>0</v>
      </c>
      <c r="H94" s="100">
        <v>0</v>
      </c>
      <c r="I94" s="100">
        <v>0</v>
      </c>
      <c r="J94" s="100">
        <v>0</v>
      </c>
      <c r="K94" s="100">
        <v>0</v>
      </c>
      <c r="L94" s="100">
        <v>0</v>
      </c>
      <c r="M94" s="100">
        <v>152.033399</v>
      </c>
      <c r="N94" s="100">
        <v>0</v>
      </c>
      <c r="O94" s="100">
        <v>7.485867</v>
      </c>
      <c r="P94" s="100">
        <v>0</v>
      </c>
      <c r="Q94" s="100">
        <v>0</v>
      </c>
      <c r="R94" s="100">
        <v>0</v>
      </c>
      <c r="S94" s="100">
        <v>0</v>
      </c>
      <c r="T94" s="100">
        <v>0</v>
      </c>
      <c r="U94" s="100">
        <v>0</v>
      </c>
      <c r="V94" s="100">
        <v>0</v>
      </c>
      <c r="W94" s="100">
        <v>0</v>
      </c>
      <c r="X94" s="100">
        <v>0</v>
      </c>
      <c r="Y94" s="100">
        <v>0</v>
      </c>
      <c r="Z94" s="100">
        <v>0</v>
      </c>
      <c r="AA94" s="100">
        <v>0</v>
      </c>
      <c r="AB94" s="100">
        <v>0</v>
      </c>
      <c r="AC94" s="100">
        <v>0</v>
      </c>
      <c r="AD94" s="100">
        <v>0</v>
      </c>
      <c r="AE94" s="100">
        <v>0</v>
      </c>
      <c r="AF94" s="100"/>
      <c r="AG94" s="100">
        <v>0</v>
      </c>
      <c r="AH94" s="100">
        <v>0</v>
      </c>
      <c r="AI94" s="100">
        <v>0</v>
      </c>
      <c r="AJ94" s="100">
        <v>0</v>
      </c>
      <c r="AK94" s="100">
        <v>0</v>
      </c>
      <c r="AL94" s="100">
        <v>0</v>
      </c>
      <c r="AM94" s="100">
        <v>0</v>
      </c>
      <c r="AN94" s="100">
        <v>0</v>
      </c>
      <c r="AO94" s="100">
        <v>0</v>
      </c>
      <c r="AP94" s="100">
        <v>0</v>
      </c>
      <c r="AQ94" s="100">
        <v>0</v>
      </c>
      <c r="AR94" s="100">
        <v>0</v>
      </c>
      <c r="AS94" s="100">
        <v>0</v>
      </c>
      <c r="AT94" s="100">
        <v>0</v>
      </c>
      <c r="AU94" s="100">
        <v>0</v>
      </c>
      <c r="AV94" s="100">
        <v>0.2</v>
      </c>
      <c r="AW94" s="100">
        <v>0</v>
      </c>
      <c r="AX94" s="100">
        <v>0</v>
      </c>
      <c r="AY94" s="100">
        <v>0</v>
      </c>
      <c r="AZ94" s="100">
        <v>0</v>
      </c>
      <c r="BA94" s="100">
        <v>0</v>
      </c>
      <c r="BB94" s="100">
        <v>0</v>
      </c>
      <c r="BC94" s="100">
        <v>0.2</v>
      </c>
      <c r="BD94" s="100">
        <v>0</v>
      </c>
      <c r="BE94" s="100">
        <v>0</v>
      </c>
      <c r="BF94" s="100">
        <v>0</v>
      </c>
      <c r="BG94" s="100">
        <v>0</v>
      </c>
      <c r="BH94" s="100"/>
      <c r="BI94" s="100"/>
    </row>
    <row r="95" ht="19.5" customHeight="1" spans="1:61">
      <c r="A95" s="86">
        <v>210</v>
      </c>
      <c r="B95" s="86">
        <v>11</v>
      </c>
      <c r="C95" s="86">
        <v>1</v>
      </c>
      <c r="D95" s="86" t="s">
        <v>253</v>
      </c>
      <c r="E95" s="100">
        <f t="shared" si="1"/>
        <v>41.217014</v>
      </c>
      <c r="F95" s="100">
        <v>41.217014</v>
      </c>
      <c r="G95" s="100">
        <v>0</v>
      </c>
      <c r="H95" s="100">
        <v>0</v>
      </c>
      <c r="I95" s="100">
        <v>0</v>
      </c>
      <c r="J95" s="100">
        <v>0</v>
      </c>
      <c r="K95" s="100">
        <v>0</v>
      </c>
      <c r="L95" s="100">
        <v>0</v>
      </c>
      <c r="M95" s="100">
        <v>41.217014</v>
      </c>
      <c r="N95" s="100">
        <v>0</v>
      </c>
      <c r="O95" s="100">
        <v>0</v>
      </c>
      <c r="P95" s="100">
        <v>0</v>
      </c>
      <c r="Q95" s="100">
        <v>0</v>
      </c>
      <c r="R95" s="100">
        <v>0</v>
      </c>
      <c r="S95" s="100">
        <v>0</v>
      </c>
      <c r="T95" s="100">
        <v>0</v>
      </c>
      <c r="U95" s="100">
        <v>0</v>
      </c>
      <c r="V95" s="100">
        <v>0</v>
      </c>
      <c r="W95" s="100">
        <v>0</v>
      </c>
      <c r="X95" s="100">
        <v>0</v>
      </c>
      <c r="Y95" s="100">
        <v>0</v>
      </c>
      <c r="Z95" s="100">
        <v>0</v>
      </c>
      <c r="AA95" s="100">
        <v>0</v>
      </c>
      <c r="AB95" s="100">
        <v>0</v>
      </c>
      <c r="AC95" s="100">
        <v>0</v>
      </c>
      <c r="AD95" s="100">
        <v>0</v>
      </c>
      <c r="AE95" s="100">
        <v>0</v>
      </c>
      <c r="AF95" s="100"/>
      <c r="AG95" s="100">
        <v>0</v>
      </c>
      <c r="AH95" s="100">
        <v>0</v>
      </c>
      <c r="AI95" s="100">
        <v>0</v>
      </c>
      <c r="AJ95" s="100">
        <v>0</v>
      </c>
      <c r="AK95" s="100">
        <v>0</v>
      </c>
      <c r="AL95" s="100">
        <v>0</v>
      </c>
      <c r="AM95" s="100">
        <v>0</v>
      </c>
      <c r="AN95" s="100">
        <v>0</v>
      </c>
      <c r="AO95" s="100">
        <v>0</v>
      </c>
      <c r="AP95" s="100">
        <v>0</v>
      </c>
      <c r="AQ95" s="100">
        <v>0</v>
      </c>
      <c r="AR95" s="100">
        <v>0</v>
      </c>
      <c r="AS95" s="100">
        <v>0</v>
      </c>
      <c r="AT95" s="100">
        <v>0</v>
      </c>
      <c r="AU95" s="100">
        <v>0</v>
      </c>
      <c r="AV95" s="100">
        <v>0</v>
      </c>
      <c r="AW95" s="100">
        <v>0</v>
      </c>
      <c r="AX95" s="100">
        <v>0</v>
      </c>
      <c r="AY95" s="100">
        <v>0</v>
      </c>
      <c r="AZ95" s="100">
        <v>0</v>
      </c>
      <c r="BA95" s="100">
        <v>0</v>
      </c>
      <c r="BB95" s="100">
        <v>0</v>
      </c>
      <c r="BC95" s="100">
        <v>0</v>
      </c>
      <c r="BD95" s="100">
        <v>0</v>
      </c>
      <c r="BE95" s="100">
        <v>0</v>
      </c>
      <c r="BF95" s="100">
        <v>0</v>
      </c>
      <c r="BG95" s="100">
        <v>0</v>
      </c>
      <c r="BH95" s="100"/>
      <c r="BI95" s="100"/>
    </row>
    <row r="96" ht="19.5" customHeight="1" spans="1:61">
      <c r="A96" s="86">
        <v>210</v>
      </c>
      <c r="B96" s="86">
        <v>11</v>
      </c>
      <c r="C96" s="86">
        <v>2</v>
      </c>
      <c r="D96" s="86" t="s">
        <v>254</v>
      </c>
      <c r="E96" s="100">
        <f t="shared" si="1"/>
        <v>110.846385</v>
      </c>
      <c r="F96" s="100">
        <v>110.846385</v>
      </c>
      <c r="G96" s="100">
        <v>0</v>
      </c>
      <c r="H96" s="100">
        <v>0</v>
      </c>
      <c r="I96" s="100">
        <v>0</v>
      </c>
      <c r="J96" s="100">
        <v>0</v>
      </c>
      <c r="K96" s="100">
        <v>0</v>
      </c>
      <c r="L96" s="100">
        <v>0</v>
      </c>
      <c r="M96" s="100">
        <v>110.816385</v>
      </c>
      <c r="N96" s="100">
        <v>0</v>
      </c>
      <c r="O96" s="100">
        <v>0.03</v>
      </c>
      <c r="P96" s="100">
        <v>0</v>
      </c>
      <c r="Q96" s="100">
        <v>0</v>
      </c>
      <c r="R96" s="100">
        <v>0</v>
      </c>
      <c r="S96" s="100">
        <v>0</v>
      </c>
      <c r="T96" s="100">
        <v>0</v>
      </c>
      <c r="U96" s="100">
        <v>0</v>
      </c>
      <c r="V96" s="100">
        <v>0</v>
      </c>
      <c r="W96" s="100">
        <v>0</v>
      </c>
      <c r="X96" s="100">
        <v>0</v>
      </c>
      <c r="Y96" s="100">
        <v>0</v>
      </c>
      <c r="Z96" s="100">
        <v>0</v>
      </c>
      <c r="AA96" s="100">
        <v>0</v>
      </c>
      <c r="AB96" s="100">
        <v>0</v>
      </c>
      <c r="AC96" s="100">
        <v>0</v>
      </c>
      <c r="AD96" s="100">
        <v>0</v>
      </c>
      <c r="AE96" s="100">
        <v>0</v>
      </c>
      <c r="AF96" s="100"/>
      <c r="AG96" s="100">
        <v>0</v>
      </c>
      <c r="AH96" s="100">
        <v>0</v>
      </c>
      <c r="AI96" s="100">
        <v>0</v>
      </c>
      <c r="AJ96" s="100">
        <v>0</v>
      </c>
      <c r="AK96" s="100">
        <v>0</v>
      </c>
      <c r="AL96" s="100">
        <v>0</v>
      </c>
      <c r="AM96" s="100">
        <v>0</v>
      </c>
      <c r="AN96" s="100">
        <v>0</v>
      </c>
      <c r="AO96" s="100">
        <v>0</v>
      </c>
      <c r="AP96" s="100">
        <v>0</v>
      </c>
      <c r="AQ96" s="100">
        <v>0</v>
      </c>
      <c r="AR96" s="100">
        <v>0</v>
      </c>
      <c r="AS96" s="100">
        <v>0</v>
      </c>
      <c r="AT96" s="100">
        <v>0</v>
      </c>
      <c r="AU96" s="100">
        <v>0</v>
      </c>
      <c r="AV96" s="100">
        <v>0</v>
      </c>
      <c r="AW96" s="100">
        <v>0</v>
      </c>
      <c r="AX96" s="100">
        <v>0</v>
      </c>
      <c r="AY96" s="100">
        <v>0</v>
      </c>
      <c r="AZ96" s="100">
        <v>0</v>
      </c>
      <c r="BA96" s="100">
        <v>0</v>
      </c>
      <c r="BB96" s="100">
        <v>0</v>
      </c>
      <c r="BC96" s="100">
        <v>0</v>
      </c>
      <c r="BD96" s="100">
        <v>0</v>
      </c>
      <c r="BE96" s="100">
        <v>0</v>
      </c>
      <c r="BF96" s="100">
        <v>0</v>
      </c>
      <c r="BG96" s="100">
        <v>0</v>
      </c>
      <c r="BH96" s="100"/>
      <c r="BI96" s="100"/>
    </row>
    <row r="97" ht="19.5" customHeight="1" spans="1:61">
      <c r="A97" s="86">
        <v>210</v>
      </c>
      <c r="B97" s="86">
        <v>11</v>
      </c>
      <c r="C97" s="86">
        <v>3</v>
      </c>
      <c r="D97" s="86" t="s">
        <v>255</v>
      </c>
      <c r="E97" s="100">
        <f t="shared" si="1"/>
        <v>0.2</v>
      </c>
      <c r="F97" s="100">
        <v>0</v>
      </c>
      <c r="G97" s="100">
        <v>0</v>
      </c>
      <c r="H97" s="100">
        <v>0</v>
      </c>
      <c r="I97" s="100">
        <v>0</v>
      </c>
      <c r="J97" s="100">
        <v>0</v>
      </c>
      <c r="K97" s="100">
        <v>0</v>
      </c>
      <c r="L97" s="100">
        <v>0</v>
      </c>
      <c r="M97" s="100">
        <v>0</v>
      </c>
      <c r="N97" s="100">
        <v>0</v>
      </c>
      <c r="O97" s="100">
        <v>0</v>
      </c>
      <c r="P97" s="100">
        <v>0</v>
      </c>
      <c r="Q97" s="100">
        <v>0</v>
      </c>
      <c r="R97" s="100">
        <v>0</v>
      </c>
      <c r="S97" s="100">
        <v>0</v>
      </c>
      <c r="T97" s="100">
        <v>0</v>
      </c>
      <c r="U97" s="100">
        <v>0</v>
      </c>
      <c r="V97" s="100">
        <v>0</v>
      </c>
      <c r="W97" s="100">
        <v>0</v>
      </c>
      <c r="X97" s="100">
        <v>0</v>
      </c>
      <c r="Y97" s="100">
        <v>0</v>
      </c>
      <c r="Z97" s="100">
        <v>0</v>
      </c>
      <c r="AA97" s="100">
        <v>0</v>
      </c>
      <c r="AB97" s="100">
        <v>0</v>
      </c>
      <c r="AC97" s="100">
        <v>0</v>
      </c>
      <c r="AD97" s="100">
        <v>0</v>
      </c>
      <c r="AE97" s="100">
        <v>0</v>
      </c>
      <c r="AF97" s="100"/>
      <c r="AG97" s="100">
        <v>0</v>
      </c>
      <c r="AH97" s="100">
        <v>0</v>
      </c>
      <c r="AI97" s="100">
        <v>0</v>
      </c>
      <c r="AJ97" s="100">
        <v>0</v>
      </c>
      <c r="AK97" s="100">
        <v>0</v>
      </c>
      <c r="AL97" s="100">
        <v>0</v>
      </c>
      <c r="AM97" s="100">
        <v>0</v>
      </c>
      <c r="AN97" s="100">
        <v>0</v>
      </c>
      <c r="AO97" s="100">
        <v>0</v>
      </c>
      <c r="AP97" s="100">
        <v>0</v>
      </c>
      <c r="AQ97" s="100">
        <v>0</v>
      </c>
      <c r="AR97" s="100">
        <v>0</v>
      </c>
      <c r="AS97" s="100">
        <v>0</v>
      </c>
      <c r="AT97" s="100">
        <v>0</v>
      </c>
      <c r="AU97" s="100">
        <v>0</v>
      </c>
      <c r="AV97" s="100">
        <v>0.2</v>
      </c>
      <c r="AW97" s="100">
        <v>0</v>
      </c>
      <c r="AX97" s="100">
        <v>0</v>
      </c>
      <c r="AY97" s="100">
        <v>0</v>
      </c>
      <c r="AZ97" s="100">
        <v>0</v>
      </c>
      <c r="BA97" s="100">
        <v>0</v>
      </c>
      <c r="BB97" s="100">
        <v>0</v>
      </c>
      <c r="BC97" s="100">
        <v>0.2</v>
      </c>
      <c r="BD97" s="100">
        <v>0</v>
      </c>
      <c r="BE97" s="100">
        <v>0</v>
      </c>
      <c r="BF97" s="100">
        <v>0</v>
      </c>
      <c r="BG97" s="100">
        <v>0</v>
      </c>
      <c r="BH97" s="100"/>
      <c r="BI97" s="100"/>
    </row>
    <row r="98" ht="19.5" customHeight="1" spans="1:61">
      <c r="A98" s="86">
        <v>210</v>
      </c>
      <c r="B98" s="86">
        <v>11</v>
      </c>
      <c r="C98" s="86">
        <v>99</v>
      </c>
      <c r="D98" s="86" t="s">
        <v>256</v>
      </c>
      <c r="E98" s="100">
        <f t="shared" si="1"/>
        <v>7.455867</v>
      </c>
      <c r="F98" s="100">
        <v>7.455867</v>
      </c>
      <c r="G98" s="100">
        <v>0</v>
      </c>
      <c r="H98" s="100">
        <v>0</v>
      </c>
      <c r="I98" s="100">
        <v>0</v>
      </c>
      <c r="J98" s="100">
        <v>0</v>
      </c>
      <c r="K98" s="100">
        <v>0</v>
      </c>
      <c r="L98" s="100">
        <v>0</v>
      </c>
      <c r="M98" s="100">
        <v>0</v>
      </c>
      <c r="N98" s="100">
        <v>0</v>
      </c>
      <c r="O98" s="100">
        <v>7.455867</v>
      </c>
      <c r="P98" s="100">
        <v>0</v>
      </c>
      <c r="Q98" s="100">
        <v>0</v>
      </c>
      <c r="R98" s="100">
        <v>0</v>
      </c>
      <c r="S98" s="100">
        <v>0</v>
      </c>
      <c r="T98" s="100">
        <v>0</v>
      </c>
      <c r="U98" s="100">
        <v>0</v>
      </c>
      <c r="V98" s="100">
        <v>0</v>
      </c>
      <c r="W98" s="100">
        <v>0</v>
      </c>
      <c r="X98" s="100">
        <v>0</v>
      </c>
      <c r="Y98" s="100">
        <v>0</v>
      </c>
      <c r="Z98" s="100">
        <v>0</v>
      </c>
      <c r="AA98" s="100">
        <v>0</v>
      </c>
      <c r="AB98" s="100">
        <v>0</v>
      </c>
      <c r="AC98" s="100">
        <v>0</v>
      </c>
      <c r="AD98" s="100">
        <v>0</v>
      </c>
      <c r="AE98" s="100">
        <v>0</v>
      </c>
      <c r="AF98" s="100"/>
      <c r="AG98" s="100">
        <v>0</v>
      </c>
      <c r="AH98" s="100">
        <v>0</v>
      </c>
      <c r="AI98" s="100">
        <v>0</v>
      </c>
      <c r="AJ98" s="100">
        <v>0</v>
      </c>
      <c r="AK98" s="100">
        <v>0</v>
      </c>
      <c r="AL98" s="100">
        <v>0</v>
      </c>
      <c r="AM98" s="100">
        <v>0</v>
      </c>
      <c r="AN98" s="100">
        <v>0</v>
      </c>
      <c r="AO98" s="100">
        <v>0</v>
      </c>
      <c r="AP98" s="100">
        <v>0</v>
      </c>
      <c r="AQ98" s="100">
        <v>0</v>
      </c>
      <c r="AR98" s="100">
        <v>0</v>
      </c>
      <c r="AS98" s="100">
        <v>0</v>
      </c>
      <c r="AT98" s="100">
        <v>0</v>
      </c>
      <c r="AU98" s="100">
        <v>0</v>
      </c>
      <c r="AV98" s="100">
        <v>0</v>
      </c>
      <c r="AW98" s="100">
        <v>0</v>
      </c>
      <c r="AX98" s="100">
        <v>0</v>
      </c>
      <c r="AY98" s="100">
        <v>0</v>
      </c>
      <c r="AZ98" s="100">
        <v>0</v>
      </c>
      <c r="BA98" s="100">
        <v>0</v>
      </c>
      <c r="BB98" s="100">
        <v>0</v>
      </c>
      <c r="BC98" s="100">
        <v>0</v>
      </c>
      <c r="BD98" s="100">
        <v>0</v>
      </c>
      <c r="BE98" s="100">
        <v>0</v>
      </c>
      <c r="BF98" s="100">
        <v>0</v>
      </c>
      <c r="BG98" s="100">
        <v>0</v>
      </c>
      <c r="BH98" s="100"/>
      <c r="BI98" s="100"/>
    </row>
    <row r="99" ht="19.5" customHeight="1" spans="1:61">
      <c r="A99" s="86"/>
      <c r="B99" s="86">
        <v>99</v>
      </c>
      <c r="C99" s="86"/>
      <c r="D99" s="86" t="s">
        <v>257</v>
      </c>
      <c r="E99" s="100">
        <f t="shared" si="1"/>
        <v>0.280502</v>
      </c>
      <c r="F99" s="100">
        <v>0.280502</v>
      </c>
      <c r="G99" s="100">
        <v>0</v>
      </c>
      <c r="H99" s="100">
        <v>0</v>
      </c>
      <c r="I99" s="100">
        <v>0</v>
      </c>
      <c r="J99" s="100">
        <v>0</v>
      </c>
      <c r="K99" s="100">
        <v>0</v>
      </c>
      <c r="L99" s="100">
        <v>0</v>
      </c>
      <c r="M99" s="100">
        <v>0</v>
      </c>
      <c r="N99" s="100">
        <v>0</v>
      </c>
      <c r="O99" s="100">
        <v>0.280502</v>
      </c>
      <c r="P99" s="100">
        <v>0</v>
      </c>
      <c r="Q99" s="100">
        <v>0</v>
      </c>
      <c r="R99" s="100">
        <v>0</v>
      </c>
      <c r="S99" s="100">
        <v>0</v>
      </c>
      <c r="T99" s="100">
        <v>0</v>
      </c>
      <c r="U99" s="100">
        <v>0</v>
      </c>
      <c r="V99" s="100">
        <v>0</v>
      </c>
      <c r="W99" s="100">
        <v>0</v>
      </c>
      <c r="X99" s="100">
        <v>0</v>
      </c>
      <c r="Y99" s="100">
        <v>0</v>
      </c>
      <c r="Z99" s="100">
        <v>0</v>
      </c>
      <c r="AA99" s="100">
        <v>0</v>
      </c>
      <c r="AB99" s="100">
        <v>0</v>
      </c>
      <c r="AC99" s="100">
        <v>0</v>
      </c>
      <c r="AD99" s="100">
        <v>0</v>
      </c>
      <c r="AE99" s="100">
        <v>0</v>
      </c>
      <c r="AF99" s="100"/>
      <c r="AG99" s="100">
        <v>0</v>
      </c>
      <c r="AH99" s="100">
        <v>0</v>
      </c>
      <c r="AI99" s="100">
        <v>0</v>
      </c>
      <c r="AJ99" s="100">
        <v>0</v>
      </c>
      <c r="AK99" s="100">
        <v>0</v>
      </c>
      <c r="AL99" s="100">
        <v>0</v>
      </c>
      <c r="AM99" s="100">
        <v>0</v>
      </c>
      <c r="AN99" s="100">
        <v>0</v>
      </c>
      <c r="AO99" s="100">
        <v>0</v>
      </c>
      <c r="AP99" s="100">
        <v>0</v>
      </c>
      <c r="AQ99" s="100">
        <v>0</v>
      </c>
      <c r="AR99" s="100">
        <v>0</v>
      </c>
      <c r="AS99" s="100">
        <v>0</v>
      </c>
      <c r="AT99" s="100">
        <v>0</v>
      </c>
      <c r="AU99" s="100">
        <v>0</v>
      </c>
      <c r="AV99" s="100">
        <v>0</v>
      </c>
      <c r="AW99" s="100">
        <v>0</v>
      </c>
      <c r="AX99" s="100">
        <v>0</v>
      </c>
      <c r="AY99" s="100">
        <v>0</v>
      </c>
      <c r="AZ99" s="100">
        <v>0</v>
      </c>
      <c r="BA99" s="100">
        <v>0</v>
      </c>
      <c r="BB99" s="100">
        <v>0</v>
      </c>
      <c r="BC99" s="100">
        <v>0</v>
      </c>
      <c r="BD99" s="100">
        <v>0</v>
      </c>
      <c r="BE99" s="100">
        <v>0</v>
      </c>
      <c r="BF99" s="100">
        <v>0</v>
      </c>
      <c r="BG99" s="100">
        <v>0</v>
      </c>
      <c r="BH99" s="100"/>
      <c r="BI99" s="100"/>
    </row>
    <row r="100" ht="19.5" customHeight="1" spans="1:61">
      <c r="A100" s="86">
        <v>210</v>
      </c>
      <c r="B100" s="86">
        <v>99</v>
      </c>
      <c r="C100" s="86">
        <v>1</v>
      </c>
      <c r="D100" s="86" t="s">
        <v>258</v>
      </c>
      <c r="E100" s="100">
        <f t="shared" si="1"/>
        <v>0.280502</v>
      </c>
      <c r="F100" s="100">
        <v>0.280502</v>
      </c>
      <c r="G100" s="100">
        <v>0</v>
      </c>
      <c r="H100" s="100">
        <v>0</v>
      </c>
      <c r="I100" s="100">
        <v>0</v>
      </c>
      <c r="J100" s="100">
        <v>0</v>
      </c>
      <c r="K100" s="100">
        <v>0</v>
      </c>
      <c r="L100" s="100">
        <v>0</v>
      </c>
      <c r="M100" s="100">
        <v>0</v>
      </c>
      <c r="N100" s="100">
        <v>0</v>
      </c>
      <c r="O100" s="100">
        <v>0.280502</v>
      </c>
      <c r="P100" s="100">
        <v>0</v>
      </c>
      <c r="Q100" s="100">
        <v>0</v>
      </c>
      <c r="R100" s="100">
        <v>0</v>
      </c>
      <c r="S100" s="100">
        <v>0</v>
      </c>
      <c r="T100" s="100">
        <v>0</v>
      </c>
      <c r="U100" s="100">
        <v>0</v>
      </c>
      <c r="V100" s="100">
        <v>0</v>
      </c>
      <c r="W100" s="100">
        <v>0</v>
      </c>
      <c r="X100" s="100">
        <v>0</v>
      </c>
      <c r="Y100" s="100">
        <v>0</v>
      </c>
      <c r="Z100" s="100">
        <v>0</v>
      </c>
      <c r="AA100" s="100">
        <v>0</v>
      </c>
      <c r="AB100" s="100">
        <v>0</v>
      </c>
      <c r="AC100" s="100">
        <v>0</v>
      </c>
      <c r="AD100" s="100">
        <v>0</v>
      </c>
      <c r="AE100" s="100">
        <v>0</v>
      </c>
      <c r="AF100" s="100"/>
      <c r="AG100" s="100">
        <v>0</v>
      </c>
      <c r="AH100" s="100">
        <v>0</v>
      </c>
      <c r="AI100" s="100">
        <v>0</v>
      </c>
      <c r="AJ100" s="100">
        <v>0</v>
      </c>
      <c r="AK100" s="100">
        <v>0</v>
      </c>
      <c r="AL100" s="100">
        <v>0</v>
      </c>
      <c r="AM100" s="100">
        <v>0</v>
      </c>
      <c r="AN100" s="100">
        <v>0</v>
      </c>
      <c r="AO100" s="100">
        <v>0</v>
      </c>
      <c r="AP100" s="100">
        <v>0</v>
      </c>
      <c r="AQ100" s="100">
        <v>0</v>
      </c>
      <c r="AR100" s="100">
        <v>0</v>
      </c>
      <c r="AS100" s="100">
        <v>0</v>
      </c>
      <c r="AT100" s="100">
        <v>0</v>
      </c>
      <c r="AU100" s="100">
        <v>0</v>
      </c>
      <c r="AV100" s="100">
        <v>0</v>
      </c>
      <c r="AW100" s="100">
        <v>0</v>
      </c>
      <c r="AX100" s="100">
        <v>0</v>
      </c>
      <c r="AY100" s="100">
        <v>0</v>
      </c>
      <c r="AZ100" s="100">
        <v>0</v>
      </c>
      <c r="BA100" s="100">
        <v>0</v>
      </c>
      <c r="BB100" s="100">
        <v>0</v>
      </c>
      <c r="BC100" s="100">
        <v>0</v>
      </c>
      <c r="BD100" s="100">
        <v>0</v>
      </c>
      <c r="BE100" s="100">
        <v>0</v>
      </c>
      <c r="BF100" s="100">
        <v>0</v>
      </c>
      <c r="BG100" s="100">
        <v>0</v>
      </c>
      <c r="BH100" s="100"/>
      <c r="BI100" s="100"/>
    </row>
    <row r="101" ht="19.5" customHeight="1" spans="1:62">
      <c r="A101" s="86">
        <v>211</v>
      </c>
      <c r="B101" s="86"/>
      <c r="C101" s="86"/>
      <c r="D101" s="86" t="s">
        <v>39</v>
      </c>
      <c r="E101" s="100">
        <f t="shared" si="1"/>
        <v>1.16</v>
      </c>
      <c r="F101" s="100">
        <f t="shared" ref="F101:BJ101" si="3">F102</f>
        <v>1.16</v>
      </c>
      <c r="G101" s="100">
        <f t="shared" si="3"/>
        <v>0</v>
      </c>
      <c r="H101" s="100">
        <f t="shared" si="3"/>
        <v>1.16</v>
      </c>
      <c r="I101" s="100">
        <f t="shared" si="3"/>
        <v>0</v>
      </c>
      <c r="J101" s="100">
        <f t="shared" si="3"/>
        <v>0</v>
      </c>
      <c r="K101" s="100">
        <f t="shared" si="3"/>
        <v>0</v>
      </c>
      <c r="L101" s="100">
        <f t="shared" si="3"/>
        <v>0</v>
      </c>
      <c r="M101" s="100">
        <f t="shared" si="3"/>
        <v>0</v>
      </c>
      <c r="N101" s="100">
        <f t="shared" si="3"/>
        <v>0</v>
      </c>
      <c r="O101" s="100">
        <f t="shared" si="3"/>
        <v>0</v>
      </c>
      <c r="P101" s="100">
        <f t="shared" si="3"/>
        <v>0</v>
      </c>
      <c r="Q101" s="100">
        <f t="shared" si="3"/>
        <v>0</v>
      </c>
      <c r="R101" s="100">
        <f t="shared" si="3"/>
        <v>0</v>
      </c>
      <c r="S101" s="100">
        <f t="shared" si="3"/>
        <v>0</v>
      </c>
      <c r="T101" s="100">
        <f t="shared" si="3"/>
        <v>0</v>
      </c>
      <c r="U101" s="100">
        <f t="shared" si="3"/>
        <v>0</v>
      </c>
      <c r="V101" s="100">
        <f t="shared" si="3"/>
        <v>0</v>
      </c>
      <c r="W101" s="100">
        <f t="shared" si="3"/>
        <v>0</v>
      </c>
      <c r="X101" s="100">
        <f t="shared" si="3"/>
        <v>0</v>
      </c>
      <c r="Y101" s="100">
        <f t="shared" si="3"/>
        <v>0</v>
      </c>
      <c r="Z101" s="100">
        <f t="shared" si="3"/>
        <v>0</v>
      </c>
      <c r="AA101" s="100">
        <f t="shared" si="3"/>
        <v>0</v>
      </c>
      <c r="AB101" s="100">
        <f t="shared" si="3"/>
        <v>0</v>
      </c>
      <c r="AC101" s="100">
        <f t="shared" si="3"/>
        <v>0</v>
      </c>
      <c r="AD101" s="100">
        <f t="shared" si="3"/>
        <v>0</v>
      </c>
      <c r="AE101" s="100">
        <f t="shared" si="3"/>
        <v>0</v>
      </c>
      <c r="AF101" s="100">
        <f t="shared" si="3"/>
        <v>0</v>
      </c>
      <c r="AG101" s="100">
        <f t="shared" si="3"/>
        <v>0</v>
      </c>
      <c r="AH101" s="100">
        <f t="shared" si="3"/>
        <v>0</v>
      </c>
      <c r="AI101" s="100">
        <f t="shared" si="3"/>
        <v>0</v>
      </c>
      <c r="AJ101" s="100">
        <f t="shared" si="3"/>
        <v>0</v>
      </c>
      <c r="AK101" s="100">
        <f t="shared" si="3"/>
        <v>0</v>
      </c>
      <c r="AL101" s="100">
        <f t="shared" si="3"/>
        <v>0</v>
      </c>
      <c r="AM101" s="100">
        <f t="shared" si="3"/>
        <v>0</v>
      </c>
      <c r="AN101" s="100">
        <f t="shared" si="3"/>
        <v>0</v>
      </c>
      <c r="AO101" s="100">
        <f t="shared" si="3"/>
        <v>0</v>
      </c>
      <c r="AP101" s="100">
        <f t="shared" si="3"/>
        <v>0</v>
      </c>
      <c r="AQ101" s="100">
        <f t="shared" si="3"/>
        <v>0</v>
      </c>
      <c r="AR101" s="100">
        <f t="shared" si="3"/>
        <v>0</v>
      </c>
      <c r="AS101" s="100">
        <f t="shared" si="3"/>
        <v>0</v>
      </c>
      <c r="AT101" s="100">
        <f t="shared" si="3"/>
        <v>0</v>
      </c>
      <c r="AU101" s="100">
        <f t="shared" si="3"/>
        <v>0</v>
      </c>
      <c r="AV101" s="100">
        <f t="shared" si="3"/>
        <v>0</v>
      </c>
      <c r="AW101" s="100">
        <f t="shared" si="3"/>
        <v>0</v>
      </c>
      <c r="AX101" s="100">
        <f t="shared" si="3"/>
        <v>0</v>
      </c>
      <c r="AY101" s="100">
        <f t="shared" si="3"/>
        <v>0</v>
      </c>
      <c r="AZ101" s="100">
        <f t="shared" si="3"/>
        <v>0</v>
      </c>
      <c r="BA101" s="100">
        <f t="shared" si="3"/>
        <v>0</v>
      </c>
      <c r="BB101" s="100">
        <f t="shared" si="3"/>
        <v>0</v>
      </c>
      <c r="BC101" s="100">
        <f t="shared" si="3"/>
        <v>0</v>
      </c>
      <c r="BD101" s="100">
        <f t="shared" si="3"/>
        <v>0</v>
      </c>
      <c r="BE101" s="100">
        <f t="shared" si="3"/>
        <v>0</v>
      </c>
      <c r="BF101" s="100">
        <f t="shared" si="3"/>
        <v>0</v>
      </c>
      <c r="BG101" s="100">
        <f t="shared" si="3"/>
        <v>0</v>
      </c>
      <c r="BH101" s="100">
        <f t="shared" si="3"/>
        <v>0</v>
      </c>
      <c r="BI101" s="100">
        <f t="shared" si="3"/>
        <v>0</v>
      </c>
      <c r="BJ101" s="100">
        <f t="shared" si="3"/>
        <v>0</v>
      </c>
    </row>
    <row r="102" ht="19.5" customHeight="1" spans="1:61">
      <c r="A102" s="86"/>
      <c r="B102" s="86">
        <v>1</v>
      </c>
      <c r="C102" s="86"/>
      <c r="D102" s="86" t="s">
        <v>260</v>
      </c>
      <c r="E102" s="100">
        <f t="shared" si="1"/>
        <v>1.16</v>
      </c>
      <c r="F102" s="100">
        <f t="shared" ref="F102:BI102" si="4">SUM(F103)</f>
        <v>1.16</v>
      </c>
      <c r="G102" s="100">
        <f t="shared" si="4"/>
        <v>0</v>
      </c>
      <c r="H102" s="100">
        <f t="shared" si="4"/>
        <v>1.16</v>
      </c>
      <c r="I102" s="100">
        <f t="shared" si="4"/>
        <v>0</v>
      </c>
      <c r="J102" s="100">
        <f t="shared" si="4"/>
        <v>0</v>
      </c>
      <c r="K102" s="100">
        <f t="shared" si="4"/>
        <v>0</v>
      </c>
      <c r="L102" s="100">
        <f t="shared" si="4"/>
        <v>0</v>
      </c>
      <c r="M102" s="100">
        <f t="shared" si="4"/>
        <v>0</v>
      </c>
      <c r="N102" s="100">
        <f t="shared" si="4"/>
        <v>0</v>
      </c>
      <c r="O102" s="100">
        <f t="shared" si="4"/>
        <v>0</v>
      </c>
      <c r="P102" s="100">
        <f t="shared" si="4"/>
        <v>0</v>
      </c>
      <c r="Q102" s="100">
        <f t="shared" si="4"/>
        <v>0</v>
      </c>
      <c r="R102" s="100">
        <f t="shared" si="4"/>
        <v>0</v>
      </c>
      <c r="S102" s="100">
        <f t="shared" si="4"/>
        <v>0</v>
      </c>
      <c r="T102" s="100">
        <f t="shared" si="4"/>
        <v>0</v>
      </c>
      <c r="U102" s="100">
        <f t="shared" si="4"/>
        <v>0</v>
      </c>
      <c r="V102" s="100">
        <f t="shared" si="4"/>
        <v>0</v>
      </c>
      <c r="W102" s="100">
        <f t="shared" si="4"/>
        <v>0</v>
      </c>
      <c r="X102" s="100">
        <f t="shared" si="4"/>
        <v>0</v>
      </c>
      <c r="Y102" s="100">
        <f t="shared" si="4"/>
        <v>0</v>
      </c>
      <c r="Z102" s="100">
        <f t="shared" si="4"/>
        <v>0</v>
      </c>
      <c r="AA102" s="100">
        <f t="shared" si="4"/>
        <v>0</v>
      </c>
      <c r="AB102" s="100">
        <f t="shared" si="4"/>
        <v>0</v>
      </c>
      <c r="AC102" s="100">
        <f t="shared" si="4"/>
        <v>0</v>
      </c>
      <c r="AD102" s="100">
        <f t="shared" si="4"/>
        <v>0</v>
      </c>
      <c r="AE102" s="100">
        <f t="shared" si="4"/>
        <v>0</v>
      </c>
      <c r="AF102" s="100">
        <f t="shared" si="4"/>
        <v>0</v>
      </c>
      <c r="AG102" s="100">
        <f t="shared" si="4"/>
        <v>0</v>
      </c>
      <c r="AH102" s="100">
        <f t="shared" si="4"/>
        <v>0</v>
      </c>
      <c r="AI102" s="100">
        <f t="shared" si="4"/>
        <v>0</v>
      </c>
      <c r="AJ102" s="100">
        <f t="shared" si="4"/>
        <v>0</v>
      </c>
      <c r="AK102" s="100">
        <f t="shared" si="4"/>
        <v>0</v>
      </c>
      <c r="AL102" s="100">
        <f t="shared" si="4"/>
        <v>0</v>
      </c>
      <c r="AM102" s="100">
        <f t="shared" si="4"/>
        <v>0</v>
      </c>
      <c r="AN102" s="100">
        <f t="shared" si="4"/>
        <v>0</v>
      </c>
      <c r="AO102" s="100">
        <f t="shared" si="4"/>
        <v>0</v>
      </c>
      <c r="AP102" s="100">
        <f t="shared" si="4"/>
        <v>0</v>
      </c>
      <c r="AQ102" s="100">
        <f t="shared" si="4"/>
        <v>0</v>
      </c>
      <c r="AR102" s="100">
        <f t="shared" si="4"/>
        <v>0</v>
      </c>
      <c r="AS102" s="100">
        <f t="shared" si="4"/>
        <v>0</v>
      </c>
      <c r="AT102" s="100">
        <f t="shared" si="4"/>
        <v>0</v>
      </c>
      <c r="AU102" s="100">
        <f t="shared" si="4"/>
        <v>0</v>
      </c>
      <c r="AV102" s="100">
        <f t="shared" si="4"/>
        <v>0</v>
      </c>
      <c r="AW102" s="100">
        <f t="shared" si="4"/>
        <v>0</v>
      </c>
      <c r="AX102" s="100">
        <f t="shared" si="4"/>
        <v>0</v>
      </c>
      <c r="AY102" s="100">
        <f t="shared" si="4"/>
        <v>0</v>
      </c>
      <c r="AZ102" s="100">
        <f t="shared" si="4"/>
        <v>0</v>
      </c>
      <c r="BA102" s="100">
        <f t="shared" si="4"/>
        <v>0</v>
      </c>
      <c r="BB102" s="100">
        <f t="shared" si="4"/>
        <v>0</v>
      </c>
      <c r="BC102" s="100">
        <f t="shared" si="4"/>
        <v>0</v>
      </c>
      <c r="BD102" s="100">
        <f t="shared" si="4"/>
        <v>0</v>
      </c>
      <c r="BE102" s="100">
        <f t="shared" si="4"/>
        <v>0</v>
      </c>
      <c r="BF102" s="100">
        <f t="shared" si="4"/>
        <v>0</v>
      </c>
      <c r="BG102" s="100">
        <f t="shared" si="4"/>
        <v>0</v>
      </c>
      <c r="BH102" s="100">
        <f t="shared" si="4"/>
        <v>0</v>
      </c>
      <c r="BI102" s="100">
        <f t="shared" si="4"/>
        <v>0</v>
      </c>
    </row>
    <row r="103" ht="19.5" customHeight="1" spans="1:61">
      <c r="A103" s="86">
        <v>211</v>
      </c>
      <c r="B103" s="86">
        <v>1</v>
      </c>
      <c r="C103" s="86">
        <v>99</v>
      </c>
      <c r="D103" s="86" t="s">
        <v>263</v>
      </c>
      <c r="E103" s="100">
        <f t="shared" si="1"/>
        <v>1.16</v>
      </c>
      <c r="F103" s="100">
        <f>SUM(G103:S103)</f>
        <v>1.16</v>
      </c>
      <c r="G103" s="100"/>
      <c r="H103" s="100">
        <v>1.16</v>
      </c>
      <c r="I103" s="100">
        <v>0</v>
      </c>
      <c r="J103" s="100"/>
      <c r="K103" s="100">
        <v>0</v>
      </c>
      <c r="L103" s="100">
        <v>0</v>
      </c>
      <c r="M103" s="100">
        <v>0</v>
      </c>
      <c r="N103" s="100">
        <v>0</v>
      </c>
      <c r="O103" s="100">
        <v>0</v>
      </c>
      <c r="P103" s="100">
        <v>0</v>
      </c>
      <c r="Q103" s="100">
        <v>0</v>
      </c>
      <c r="R103" s="100">
        <v>0</v>
      </c>
      <c r="S103" s="100"/>
      <c r="T103" s="100"/>
      <c r="U103" s="100">
        <v>0</v>
      </c>
      <c r="V103" s="100">
        <v>0</v>
      </c>
      <c r="W103" s="100">
        <v>0</v>
      </c>
      <c r="X103" s="100">
        <v>0</v>
      </c>
      <c r="Y103" s="100">
        <v>0</v>
      </c>
      <c r="Z103" s="100"/>
      <c r="AA103" s="100">
        <v>0</v>
      </c>
      <c r="AB103" s="100">
        <v>0</v>
      </c>
      <c r="AC103" s="100">
        <v>0</v>
      </c>
      <c r="AD103" s="100">
        <v>0</v>
      </c>
      <c r="AE103" s="100">
        <v>0</v>
      </c>
      <c r="AF103" s="100"/>
      <c r="AG103" s="100">
        <v>0</v>
      </c>
      <c r="AH103" s="100">
        <v>0</v>
      </c>
      <c r="AI103" s="100">
        <v>0</v>
      </c>
      <c r="AJ103" s="100">
        <v>0</v>
      </c>
      <c r="AK103" s="100">
        <v>0</v>
      </c>
      <c r="AL103" s="100">
        <v>0</v>
      </c>
      <c r="AM103" s="100">
        <v>0</v>
      </c>
      <c r="AN103" s="100">
        <v>0</v>
      </c>
      <c r="AO103" s="100">
        <v>0</v>
      </c>
      <c r="AP103" s="100">
        <v>0</v>
      </c>
      <c r="AQ103" s="100">
        <v>0</v>
      </c>
      <c r="AR103" s="100">
        <v>0</v>
      </c>
      <c r="AS103" s="100">
        <v>0</v>
      </c>
      <c r="AT103" s="100">
        <v>0</v>
      </c>
      <c r="AU103" s="100"/>
      <c r="AV103" s="100">
        <v>0</v>
      </c>
      <c r="AW103" s="100">
        <v>0</v>
      </c>
      <c r="AX103" s="100">
        <v>0</v>
      </c>
      <c r="AY103" s="100">
        <v>0</v>
      </c>
      <c r="AZ103" s="100">
        <v>0</v>
      </c>
      <c r="BA103" s="100">
        <v>0</v>
      </c>
      <c r="BB103" s="100">
        <v>0</v>
      </c>
      <c r="BC103" s="100">
        <v>0</v>
      </c>
      <c r="BD103" s="100">
        <v>0</v>
      </c>
      <c r="BE103" s="100">
        <v>0</v>
      </c>
      <c r="BF103" s="100">
        <v>0</v>
      </c>
      <c r="BG103" s="100">
        <v>0</v>
      </c>
      <c r="BH103" s="100"/>
      <c r="BI103" s="100"/>
    </row>
    <row r="104" ht="19.5" customHeight="1" spans="1:61">
      <c r="A104" s="86">
        <v>212</v>
      </c>
      <c r="B104" s="86"/>
      <c r="C104" s="86"/>
      <c r="D104" s="86" t="s">
        <v>41</v>
      </c>
      <c r="E104" s="100">
        <f t="shared" si="1"/>
        <v>946.719682</v>
      </c>
      <c r="F104" s="100">
        <v>798.975682</v>
      </c>
      <c r="G104" s="100">
        <v>488.838</v>
      </c>
      <c r="H104" s="100">
        <v>93.566</v>
      </c>
      <c r="I104" s="100">
        <v>31.6241</v>
      </c>
      <c r="J104" s="100">
        <v>65.3541</v>
      </c>
      <c r="K104" s="100">
        <v>40.41492</v>
      </c>
      <c r="L104" s="100">
        <v>0</v>
      </c>
      <c r="M104" s="100">
        <v>13.336924</v>
      </c>
      <c r="N104" s="100">
        <v>0</v>
      </c>
      <c r="O104" s="100">
        <v>0.422538</v>
      </c>
      <c r="P104" s="100">
        <v>0</v>
      </c>
      <c r="Q104" s="100">
        <v>0</v>
      </c>
      <c r="R104" s="100">
        <v>0</v>
      </c>
      <c r="S104" s="100">
        <v>65.4191</v>
      </c>
      <c r="T104" s="100">
        <v>147.744</v>
      </c>
      <c r="U104" s="100">
        <v>47.42</v>
      </c>
      <c r="V104" s="100">
        <v>15.999999</v>
      </c>
      <c r="W104" s="100">
        <v>0</v>
      </c>
      <c r="X104" s="100">
        <v>19.6</v>
      </c>
      <c r="Y104" s="100">
        <v>0</v>
      </c>
      <c r="Z104" s="100">
        <v>9.534001</v>
      </c>
      <c r="AA104" s="100">
        <v>0</v>
      </c>
      <c r="AB104" s="100">
        <v>0</v>
      </c>
      <c r="AC104" s="100">
        <v>11.331081</v>
      </c>
      <c r="AD104" s="100">
        <v>2.08</v>
      </c>
      <c r="AE104" s="100">
        <v>0</v>
      </c>
      <c r="AF104" s="100"/>
      <c r="AG104" s="100">
        <v>23.718919</v>
      </c>
      <c r="AH104" s="100">
        <v>0</v>
      </c>
      <c r="AI104" s="100">
        <v>0</v>
      </c>
      <c r="AJ104" s="100">
        <v>0</v>
      </c>
      <c r="AK104" s="100">
        <v>0</v>
      </c>
      <c r="AL104" s="100">
        <v>0</v>
      </c>
      <c r="AM104" s="100">
        <v>0</v>
      </c>
      <c r="AN104" s="100">
        <v>0</v>
      </c>
      <c r="AO104" s="100">
        <v>0</v>
      </c>
      <c r="AP104" s="100">
        <v>0</v>
      </c>
      <c r="AQ104" s="100">
        <v>0</v>
      </c>
      <c r="AR104" s="100">
        <v>0</v>
      </c>
      <c r="AS104" s="100">
        <v>0</v>
      </c>
      <c r="AT104" s="100">
        <v>0</v>
      </c>
      <c r="AU104" s="100">
        <v>18.06</v>
      </c>
      <c r="AV104" s="100">
        <v>0</v>
      </c>
      <c r="AW104" s="100">
        <v>0</v>
      </c>
      <c r="AX104" s="100">
        <v>0</v>
      </c>
      <c r="AY104" s="100">
        <v>0</v>
      </c>
      <c r="AZ104" s="100">
        <v>0</v>
      </c>
      <c r="BA104" s="100">
        <v>0</v>
      </c>
      <c r="BB104" s="100">
        <v>0</v>
      </c>
      <c r="BC104" s="100">
        <v>0</v>
      </c>
      <c r="BD104" s="100">
        <v>0</v>
      </c>
      <c r="BE104" s="100">
        <v>0</v>
      </c>
      <c r="BF104" s="100">
        <v>0</v>
      </c>
      <c r="BG104" s="100">
        <v>0</v>
      </c>
      <c r="BH104" s="100"/>
      <c r="BI104" s="100"/>
    </row>
    <row r="105" ht="19.5" customHeight="1" spans="1:61">
      <c r="A105" s="86"/>
      <c r="B105" s="86">
        <v>1</v>
      </c>
      <c r="C105" s="86"/>
      <c r="D105" s="86" t="s">
        <v>274</v>
      </c>
      <c r="E105" s="100">
        <f t="shared" si="1"/>
        <v>927.719682</v>
      </c>
      <c r="F105" s="100">
        <v>798.975682</v>
      </c>
      <c r="G105" s="100">
        <v>488.838</v>
      </c>
      <c r="H105" s="100">
        <v>93.566</v>
      </c>
      <c r="I105" s="100">
        <v>31.6241</v>
      </c>
      <c r="J105" s="100">
        <v>65.3541</v>
      </c>
      <c r="K105" s="100">
        <v>40.41492</v>
      </c>
      <c r="L105" s="100">
        <v>0</v>
      </c>
      <c r="M105" s="100">
        <v>13.336924</v>
      </c>
      <c r="N105" s="100">
        <v>0</v>
      </c>
      <c r="O105" s="100">
        <v>0.422538</v>
      </c>
      <c r="P105" s="100">
        <v>0</v>
      </c>
      <c r="Q105" s="100">
        <v>0</v>
      </c>
      <c r="R105" s="100">
        <v>0</v>
      </c>
      <c r="S105" s="100">
        <v>65.4191</v>
      </c>
      <c r="T105" s="100">
        <v>128.744</v>
      </c>
      <c r="U105" s="100">
        <v>41.42</v>
      </c>
      <c r="V105" s="100">
        <v>7.999999</v>
      </c>
      <c r="W105" s="100">
        <v>0</v>
      </c>
      <c r="X105" s="100">
        <v>19.6</v>
      </c>
      <c r="Y105" s="100">
        <v>0</v>
      </c>
      <c r="Z105" s="100">
        <v>9.534001</v>
      </c>
      <c r="AA105" s="100">
        <v>0</v>
      </c>
      <c r="AB105" s="100">
        <v>0</v>
      </c>
      <c r="AC105" s="100">
        <v>6.331081</v>
      </c>
      <c r="AD105" s="100">
        <v>2.08</v>
      </c>
      <c r="AE105" s="100">
        <v>0</v>
      </c>
      <c r="AF105" s="100"/>
      <c r="AG105" s="100">
        <v>23.718919</v>
      </c>
      <c r="AH105" s="100">
        <v>0</v>
      </c>
      <c r="AI105" s="100">
        <v>0</v>
      </c>
      <c r="AJ105" s="100">
        <v>0</v>
      </c>
      <c r="AK105" s="100">
        <v>0</v>
      </c>
      <c r="AL105" s="100">
        <v>0</v>
      </c>
      <c r="AM105" s="100">
        <v>0</v>
      </c>
      <c r="AN105" s="100">
        <v>0</v>
      </c>
      <c r="AO105" s="100">
        <v>0</v>
      </c>
      <c r="AP105" s="100">
        <v>0</v>
      </c>
      <c r="AQ105" s="100">
        <v>0</v>
      </c>
      <c r="AR105" s="100">
        <v>0</v>
      </c>
      <c r="AS105" s="100">
        <v>0</v>
      </c>
      <c r="AT105" s="100">
        <v>0</v>
      </c>
      <c r="AU105" s="100">
        <v>18.06</v>
      </c>
      <c r="AV105" s="100">
        <v>0</v>
      </c>
      <c r="AW105" s="100">
        <v>0</v>
      </c>
      <c r="AX105" s="100">
        <v>0</v>
      </c>
      <c r="AY105" s="100">
        <v>0</v>
      </c>
      <c r="AZ105" s="100">
        <v>0</v>
      </c>
      <c r="BA105" s="100">
        <v>0</v>
      </c>
      <c r="BB105" s="100">
        <v>0</v>
      </c>
      <c r="BC105" s="100">
        <v>0</v>
      </c>
      <c r="BD105" s="100">
        <v>0</v>
      </c>
      <c r="BE105" s="100">
        <v>0</v>
      </c>
      <c r="BF105" s="100">
        <v>0</v>
      </c>
      <c r="BG105" s="100">
        <v>0</v>
      </c>
      <c r="BH105" s="100"/>
      <c r="BI105" s="100"/>
    </row>
    <row r="106" ht="19.5" customHeight="1" spans="1:61">
      <c r="A106" s="86">
        <v>212</v>
      </c>
      <c r="B106" s="86">
        <v>1</v>
      </c>
      <c r="C106" s="86">
        <v>1</v>
      </c>
      <c r="D106" s="86" t="s">
        <v>276</v>
      </c>
      <c r="E106" s="100">
        <f t="shared" si="1"/>
        <v>499.7543</v>
      </c>
      <c r="F106" s="100">
        <f>SUM(G106:S106)</f>
        <v>442.3623</v>
      </c>
      <c r="G106" s="100">
        <v>319.1228</v>
      </c>
      <c r="H106" s="100">
        <v>40.06</v>
      </c>
      <c r="I106" s="100">
        <v>31.6241</v>
      </c>
      <c r="J106" s="100">
        <v>0</v>
      </c>
      <c r="K106" s="100">
        <v>38.62812</v>
      </c>
      <c r="L106" s="100">
        <v>0</v>
      </c>
      <c r="M106" s="100">
        <v>12.74728</v>
      </c>
      <c r="N106" s="100">
        <v>0</v>
      </c>
      <c r="O106" s="100">
        <v>0.18</v>
      </c>
      <c r="P106" s="100">
        <v>0</v>
      </c>
      <c r="Q106" s="100">
        <v>0</v>
      </c>
      <c r="R106" s="100">
        <v>0</v>
      </c>
      <c r="S106" s="100">
        <v>0</v>
      </c>
      <c r="T106" s="100">
        <v>57.392</v>
      </c>
      <c r="U106" s="100">
        <v>21.432433</v>
      </c>
      <c r="V106" s="100">
        <v>2.216215</v>
      </c>
      <c r="W106" s="100">
        <v>0</v>
      </c>
      <c r="X106" s="100">
        <v>0</v>
      </c>
      <c r="Y106" s="100">
        <v>0</v>
      </c>
      <c r="Z106" s="100">
        <v>5.056865</v>
      </c>
      <c r="AA106" s="100">
        <v>0</v>
      </c>
      <c r="AB106" s="100">
        <v>0</v>
      </c>
      <c r="AC106" s="100">
        <v>3</v>
      </c>
      <c r="AD106" s="100">
        <v>1.967568</v>
      </c>
      <c r="AE106" s="100">
        <v>0</v>
      </c>
      <c r="AF106" s="100"/>
      <c r="AG106" s="100">
        <v>23.718919</v>
      </c>
      <c r="AH106" s="100">
        <v>0</v>
      </c>
      <c r="AI106" s="100">
        <v>0</v>
      </c>
      <c r="AJ106" s="100">
        <v>0</v>
      </c>
      <c r="AK106" s="100">
        <v>0</v>
      </c>
      <c r="AL106" s="100">
        <v>0</v>
      </c>
      <c r="AM106" s="100">
        <v>0</v>
      </c>
      <c r="AN106" s="100">
        <v>0</v>
      </c>
      <c r="AO106" s="100">
        <v>0</v>
      </c>
      <c r="AP106" s="100">
        <v>0</v>
      </c>
      <c r="AQ106" s="100">
        <v>0</v>
      </c>
      <c r="AR106" s="100">
        <v>0</v>
      </c>
      <c r="AS106" s="100">
        <v>0</v>
      </c>
      <c r="AT106" s="100">
        <v>0</v>
      </c>
      <c r="AU106" s="100">
        <v>0</v>
      </c>
      <c r="AV106" s="100">
        <v>0</v>
      </c>
      <c r="AW106" s="100">
        <v>0</v>
      </c>
      <c r="AX106" s="100">
        <v>0</v>
      </c>
      <c r="AY106" s="100">
        <v>0</v>
      </c>
      <c r="AZ106" s="100">
        <v>0</v>
      </c>
      <c r="BA106" s="100">
        <v>0</v>
      </c>
      <c r="BB106" s="100">
        <v>0</v>
      </c>
      <c r="BC106" s="100">
        <v>0</v>
      </c>
      <c r="BD106" s="100">
        <v>0</v>
      </c>
      <c r="BE106" s="100">
        <v>0</v>
      </c>
      <c r="BF106" s="100">
        <v>0</v>
      </c>
      <c r="BG106" s="100">
        <v>0</v>
      </c>
      <c r="BH106" s="100"/>
      <c r="BI106" s="100"/>
    </row>
    <row r="107" ht="19.5" customHeight="1" spans="1:61">
      <c r="A107" s="86">
        <v>212</v>
      </c>
      <c r="B107" s="86">
        <v>1</v>
      </c>
      <c r="C107" s="86">
        <v>2</v>
      </c>
      <c r="D107" s="86" t="s">
        <v>277</v>
      </c>
      <c r="E107" s="100">
        <f t="shared" si="1"/>
        <v>0</v>
      </c>
      <c r="F107" s="100">
        <f t="shared" ref="F107:F109" si="5">SUM(G107:S107)</f>
        <v>0</v>
      </c>
      <c r="G107" s="100">
        <v>0</v>
      </c>
      <c r="H107" s="100">
        <v>0</v>
      </c>
      <c r="I107" s="100">
        <v>0</v>
      </c>
      <c r="J107" s="100">
        <v>0</v>
      </c>
      <c r="K107" s="100">
        <v>0</v>
      </c>
      <c r="L107" s="100">
        <v>0</v>
      </c>
      <c r="M107" s="100">
        <v>0</v>
      </c>
      <c r="N107" s="100">
        <v>0</v>
      </c>
      <c r="O107" s="100">
        <v>0</v>
      </c>
      <c r="P107" s="100">
        <v>0</v>
      </c>
      <c r="Q107" s="100">
        <v>0</v>
      </c>
      <c r="R107" s="100">
        <v>0</v>
      </c>
      <c r="S107" s="100">
        <v>0</v>
      </c>
      <c r="T107" s="100">
        <v>0</v>
      </c>
      <c r="U107" s="100">
        <v>0</v>
      </c>
      <c r="V107" s="100">
        <v>0</v>
      </c>
      <c r="W107" s="100">
        <v>0</v>
      </c>
      <c r="X107" s="100">
        <v>0</v>
      </c>
      <c r="Y107" s="100">
        <v>0</v>
      </c>
      <c r="Z107" s="100">
        <v>0</v>
      </c>
      <c r="AA107" s="100">
        <v>0</v>
      </c>
      <c r="AB107" s="100">
        <v>0</v>
      </c>
      <c r="AC107" s="100">
        <v>0</v>
      </c>
      <c r="AD107" s="100">
        <v>0</v>
      </c>
      <c r="AE107" s="100">
        <v>0</v>
      </c>
      <c r="AF107" s="100"/>
      <c r="AG107" s="100">
        <v>0</v>
      </c>
      <c r="AH107" s="100">
        <v>0</v>
      </c>
      <c r="AI107" s="100">
        <v>0</v>
      </c>
      <c r="AJ107" s="100">
        <v>0</v>
      </c>
      <c r="AK107" s="100">
        <v>0</v>
      </c>
      <c r="AL107" s="100">
        <v>0</v>
      </c>
      <c r="AM107" s="100">
        <v>0</v>
      </c>
      <c r="AN107" s="100">
        <v>0</v>
      </c>
      <c r="AO107" s="100">
        <v>0</v>
      </c>
      <c r="AP107" s="100">
        <v>0</v>
      </c>
      <c r="AQ107" s="100">
        <v>0</v>
      </c>
      <c r="AR107" s="100">
        <v>0</v>
      </c>
      <c r="AS107" s="100">
        <v>0</v>
      </c>
      <c r="AT107" s="100">
        <v>0</v>
      </c>
      <c r="AU107" s="100">
        <v>0</v>
      </c>
      <c r="AV107" s="100">
        <v>0</v>
      </c>
      <c r="AW107" s="100">
        <v>0</v>
      </c>
      <c r="AX107" s="100">
        <v>0</v>
      </c>
      <c r="AY107" s="100">
        <v>0</v>
      </c>
      <c r="AZ107" s="100">
        <v>0</v>
      </c>
      <c r="BA107" s="100">
        <v>0</v>
      </c>
      <c r="BB107" s="100">
        <v>0</v>
      </c>
      <c r="BC107" s="100">
        <v>0</v>
      </c>
      <c r="BD107" s="100">
        <v>0</v>
      </c>
      <c r="BE107" s="100">
        <v>0</v>
      </c>
      <c r="BF107" s="100">
        <v>0</v>
      </c>
      <c r="BG107" s="100">
        <v>0</v>
      </c>
      <c r="BH107" s="100"/>
      <c r="BI107" s="100"/>
    </row>
    <row r="108" ht="19.5" customHeight="1" spans="1:61">
      <c r="A108" s="86">
        <v>212</v>
      </c>
      <c r="B108" s="86">
        <v>1</v>
      </c>
      <c r="C108" s="86">
        <v>4</v>
      </c>
      <c r="D108" s="86" t="s">
        <v>278</v>
      </c>
      <c r="E108" s="100">
        <f t="shared" si="1"/>
        <v>0</v>
      </c>
      <c r="F108" s="100">
        <f t="shared" si="5"/>
        <v>0</v>
      </c>
      <c r="G108" s="100">
        <v>0</v>
      </c>
      <c r="H108" s="100">
        <v>0</v>
      </c>
      <c r="I108" s="100">
        <v>0</v>
      </c>
      <c r="J108" s="100">
        <v>0</v>
      </c>
      <c r="K108" s="100">
        <v>0</v>
      </c>
      <c r="L108" s="100">
        <v>0</v>
      </c>
      <c r="M108" s="100">
        <v>0</v>
      </c>
      <c r="N108" s="100">
        <v>0</v>
      </c>
      <c r="O108" s="100">
        <v>0</v>
      </c>
      <c r="P108" s="100">
        <v>0</v>
      </c>
      <c r="Q108" s="100">
        <v>0</v>
      </c>
      <c r="R108" s="100">
        <v>0</v>
      </c>
      <c r="S108" s="100">
        <v>0</v>
      </c>
      <c r="T108" s="100">
        <v>0</v>
      </c>
      <c r="U108" s="100">
        <v>0</v>
      </c>
      <c r="V108" s="100">
        <v>0</v>
      </c>
      <c r="W108" s="100">
        <v>0</v>
      </c>
      <c r="X108" s="100">
        <v>0</v>
      </c>
      <c r="Y108" s="100">
        <v>0</v>
      </c>
      <c r="Z108" s="100">
        <v>0</v>
      </c>
      <c r="AA108" s="100">
        <v>0</v>
      </c>
      <c r="AB108" s="100">
        <v>0</v>
      </c>
      <c r="AC108" s="100">
        <v>0</v>
      </c>
      <c r="AD108" s="100">
        <v>0</v>
      </c>
      <c r="AE108" s="100">
        <v>0</v>
      </c>
      <c r="AF108" s="100"/>
      <c r="AG108" s="100">
        <v>0</v>
      </c>
      <c r="AH108" s="100">
        <v>0</v>
      </c>
      <c r="AI108" s="100">
        <v>0</v>
      </c>
      <c r="AJ108" s="100">
        <v>0</v>
      </c>
      <c r="AK108" s="100">
        <v>0</v>
      </c>
      <c r="AL108" s="100">
        <v>0</v>
      </c>
      <c r="AM108" s="100">
        <v>0</v>
      </c>
      <c r="AN108" s="100">
        <v>0</v>
      </c>
      <c r="AO108" s="100">
        <v>0</v>
      </c>
      <c r="AP108" s="100">
        <v>0</v>
      </c>
      <c r="AQ108" s="100">
        <v>0</v>
      </c>
      <c r="AR108" s="100">
        <v>0</v>
      </c>
      <c r="AS108" s="100">
        <v>0</v>
      </c>
      <c r="AT108" s="100">
        <v>0</v>
      </c>
      <c r="AU108" s="100">
        <v>0</v>
      </c>
      <c r="AV108" s="100">
        <v>0</v>
      </c>
      <c r="AW108" s="100">
        <v>0</v>
      </c>
      <c r="AX108" s="100">
        <v>0</v>
      </c>
      <c r="AY108" s="100">
        <v>0</v>
      </c>
      <c r="AZ108" s="100">
        <v>0</v>
      </c>
      <c r="BA108" s="100">
        <v>0</v>
      </c>
      <c r="BB108" s="100">
        <v>0</v>
      </c>
      <c r="BC108" s="100">
        <v>0</v>
      </c>
      <c r="BD108" s="100">
        <v>0</v>
      </c>
      <c r="BE108" s="100">
        <v>0</v>
      </c>
      <c r="BF108" s="100">
        <v>0</v>
      </c>
      <c r="BG108" s="100">
        <v>0</v>
      </c>
      <c r="BH108" s="100"/>
      <c r="BI108" s="100"/>
    </row>
    <row r="109" ht="19.5" customHeight="1" spans="1:61">
      <c r="A109" s="86">
        <v>212</v>
      </c>
      <c r="B109" s="86">
        <v>1</v>
      </c>
      <c r="C109" s="86">
        <v>99</v>
      </c>
      <c r="D109" s="86" t="s">
        <v>279</v>
      </c>
      <c r="E109" s="100">
        <f t="shared" si="1"/>
        <v>93.028982</v>
      </c>
      <c r="F109" s="100">
        <f t="shared" si="5"/>
        <v>21.676982</v>
      </c>
      <c r="G109" s="100">
        <v>5.49</v>
      </c>
      <c r="H109" s="100">
        <v>8.568</v>
      </c>
      <c r="I109" s="100">
        <v>0</v>
      </c>
      <c r="J109" s="100">
        <v>5</v>
      </c>
      <c r="K109" s="100">
        <v>1.7868</v>
      </c>
      <c r="L109" s="100">
        <v>0</v>
      </c>
      <c r="M109" s="100">
        <v>0.589644</v>
      </c>
      <c r="N109" s="100">
        <v>0</v>
      </c>
      <c r="O109" s="100">
        <v>0.242538</v>
      </c>
      <c r="P109" s="100">
        <v>0</v>
      </c>
      <c r="Q109" s="100">
        <v>0</v>
      </c>
      <c r="R109" s="100">
        <v>0</v>
      </c>
      <c r="S109" s="100"/>
      <c r="T109" s="100">
        <v>71.352</v>
      </c>
      <c r="U109" s="100">
        <v>19.987567</v>
      </c>
      <c r="V109" s="100">
        <v>5.783784</v>
      </c>
      <c r="W109" s="100">
        <v>0</v>
      </c>
      <c r="X109" s="100">
        <v>19.6</v>
      </c>
      <c r="Y109" s="100">
        <v>0</v>
      </c>
      <c r="Z109" s="100">
        <v>4.477136</v>
      </c>
      <c r="AA109" s="100">
        <v>0</v>
      </c>
      <c r="AB109" s="100">
        <v>0</v>
      </c>
      <c r="AC109" s="100">
        <v>3.331081</v>
      </c>
      <c r="AD109" s="100">
        <v>0.112432</v>
      </c>
      <c r="AE109" s="100">
        <v>0</v>
      </c>
      <c r="AF109" s="100"/>
      <c r="AG109" s="100">
        <v>0</v>
      </c>
      <c r="AH109" s="100">
        <v>0</v>
      </c>
      <c r="AI109" s="100">
        <v>0</v>
      </c>
      <c r="AJ109" s="100">
        <v>0</v>
      </c>
      <c r="AK109" s="100">
        <v>0</v>
      </c>
      <c r="AL109" s="100">
        <v>0</v>
      </c>
      <c r="AM109" s="100">
        <v>0</v>
      </c>
      <c r="AN109" s="100">
        <v>0</v>
      </c>
      <c r="AO109" s="100">
        <v>0</v>
      </c>
      <c r="AP109" s="100">
        <v>0</v>
      </c>
      <c r="AQ109" s="100">
        <v>0</v>
      </c>
      <c r="AR109" s="100">
        <v>0</v>
      </c>
      <c r="AS109" s="100">
        <v>0</v>
      </c>
      <c r="AT109" s="100">
        <v>0</v>
      </c>
      <c r="AU109" s="100">
        <v>18.06</v>
      </c>
      <c r="AV109" s="100">
        <v>0</v>
      </c>
      <c r="AW109" s="100">
        <v>0</v>
      </c>
      <c r="AX109" s="100">
        <v>0</v>
      </c>
      <c r="AY109" s="100">
        <v>0</v>
      </c>
      <c r="AZ109" s="100">
        <v>0</v>
      </c>
      <c r="BA109" s="100">
        <v>0</v>
      </c>
      <c r="BB109" s="100">
        <v>0</v>
      </c>
      <c r="BC109" s="100">
        <v>0</v>
      </c>
      <c r="BD109" s="100">
        <v>0</v>
      </c>
      <c r="BE109" s="100">
        <v>0</v>
      </c>
      <c r="BF109" s="100">
        <v>0</v>
      </c>
      <c r="BG109" s="100">
        <v>0</v>
      </c>
      <c r="BH109" s="100"/>
      <c r="BI109" s="100"/>
    </row>
    <row r="110" ht="19.5" customHeight="1" spans="1:61">
      <c r="A110" s="86"/>
      <c r="B110" s="86">
        <v>2</v>
      </c>
      <c r="C110" s="86"/>
      <c r="D110" s="86" t="s">
        <v>280</v>
      </c>
      <c r="E110" s="100">
        <f t="shared" si="1"/>
        <v>19</v>
      </c>
      <c r="F110" s="100">
        <v>0</v>
      </c>
      <c r="G110" s="100">
        <v>0</v>
      </c>
      <c r="H110" s="100">
        <v>0</v>
      </c>
      <c r="I110" s="100">
        <v>0</v>
      </c>
      <c r="J110" s="100">
        <v>0</v>
      </c>
      <c r="K110" s="100">
        <v>0</v>
      </c>
      <c r="L110" s="100">
        <v>0</v>
      </c>
      <c r="M110" s="100">
        <v>0</v>
      </c>
      <c r="N110" s="100">
        <v>0</v>
      </c>
      <c r="O110" s="100">
        <v>0</v>
      </c>
      <c r="P110" s="100">
        <v>0</v>
      </c>
      <c r="Q110" s="100">
        <v>0</v>
      </c>
      <c r="R110" s="100">
        <v>0</v>
      </c>
      <c r="S110" s="100">
        <v>0</v>
      </c>
      <c r="T110" s="100">
        <v>19</v>
      </c>
      <c r="U110" s="100">
        <v>6</v>
      </c>
      <c r="V110" s="100">
        <v>8</v>
      </c>
      <c r="W110" s="100">
        <v>0</v>
      </c>
      <c r="X110" s="100">
        <v>0</v>
      </c>
      <c r="Y110" s="100">
        <v>0</v>
      </c>
      <c r="Z110" s="100">
        <v>0</v>
      </c>
      <c r="AA110" s="100">
        <v>0</v>
      </c>
      <c r="AB110" s="100">
        <v>0</v>
      </c>
      <c r="AC110" s="100">
        <v>5</v>
      </c>
      <c r="AD110" s="100">
        <v>0</v>
      </c>
      <c r="AE110" s="100">
        <v>0</v>
      </c>
      <c r="AF110" s="100"/>
      <c r="AG110" s="100">
        <v>0</v>
      </c>
      <c r="AH110" s="100">
        <v>0</v>
      </c>
      <c r="AI110" s="100">
        <v>0</v>
      </c>
      <c r="AJ110" s="100">
        <v>0</v>
      </c>
      <c r="AK110" s="100">
        <v>0</v>
      </c>
      <c r="AL110" s="100">
        <v>0</v>
      </c>
      <c r="AM110" s="100">
        <v>0</v>
      </c>
      <c r="AN110" s="100">
        <v>0</v>
      </c>
      <c r="AO110" s="100">
        <v>0</v>
      </c>
      <c r="AP110" s="100">
        <v>0</v>
      </c>
      <c r="AQ110" s="100">
        <v>0</v>
      </c>
      <c r="AR110" s="100">
        <v>0</v>
      </c>
      <c r="AS110" s="100">
        <v>0</v>
      </c>
      <c r="AT110" s="100">
        <v>0</v>
      </c>
      <c r="AU110" s="100">
        <v>0</v>
      </c>
      <c r="AV110" s="100">
        <v>0</v>
      </c>
      <c r="AW110" s="100">
        <v>0</v>
      </c>
      <c r="AX110" s="100">
        <v>0</v>
      </c>
      <c r="AY110" s="100">
        <v>0</v>
      </c>
      <c r="AZ110" s="100">
        <v>0</v>
      </c>
      <c r="BA110" s="100">
        <v>0</v>
      </c>
      <c r="BB110" s="100">
        <v>0</v>
      </c>
      <c r="BC110" s="100">
        <v>0</v>
      </c>
      <c r="BD110" s="100">
        <v>0</v>
      </c>
      <c r="BE110" s="100">
        <v>0</v>
      </c>
      <c r="BF110" s="100">
        <v>0</v>
      </c>
      <c r="BG110" s="100">
        <v>0</v>
      </c>
      <c r="BH110" s="100"/>
      <c r="BI110" s="100"/>
    </row>
    <row r="111" ht="19.5" customHeight="1" spans="1:61">
      <c r="A111" s="86">
        <v>212</v>
      </c>
      <c r="B111" s="86">
        <v>2</v>
      </c>
      <c r="C111" s="86">
        <v>1</v>
      </c>
      <c r="D111" s="86" t="s">
        <v>281</v>
      </c>
      <c r="E111" s="100">
        <f t="shared" si="1"/>
        <v>19</v>
      </c>
      <c r="F111" s="100">
        <v>0</v>
      </c>
      <c r="G111" s="100">
        <v>0</v>
      </c>
      <c r="H111" s="100">
        <v>0</v>
      </c>
      <c r="I111" s="100">
        <v>0</v>
      </c>
      <c r="J111" s="100">
        <v>0</v>
      </c>
      <c r="K111" s="100">
        <v>0</v>
      </c>
      <c r="L111" s="100">
        <v>0</v>
      </c>
      <c r="M111" s="100">
        <v>0</v>
      </c>
      <c r="N111" s="100">
        <v>0</v>
      </c>
      <c r="O111" s="100">
        <v>0</v>
      </c>
      <c r="P111" s="100">
        <v>0</v>
      </c>
      <c r="Q111" s="100">
        <v>0</v>
      </c>
      <c r="R111" s="100">
        <v>0</v>
      </c>
      <c r="S111" s="100">
        <v>0</v>
      </c>
      <c r="T111" s="100">
        <v>19</v>
      </c>
      <c r="U111" s="100">
        <v>6</v>
      </c>
      <c r="V111" s="100">
        <v>8</v>
      </c>
      <c r="W111" s="100">
        <v>0</v>
      </c>
      <c r="X111" s="100">
        <v>0</v>
      </c>
      <c r="Y111" s="100">
        <v>0</v>
      </c>
      <c r="Z111" s="100">
        <v>0</v>
      </c>
      <c r="AA111" s="100">
        <v>0</v>
      </c>
      <c r="AB111" s="100">
        <v>0</v>
      </c>
      <c r="AC111" s="100">
        <v>5</v>
      </c>
      <c r="AD111" s="100">
        <v>0</v>
      </c>
      <c r="AE111" s="100">
        <v>0</v>
      </c>
      <c r="AF111" s="100"/>
      <c r="AG111" s="100">
        <v>0</v>
      </c>
      <c r="AH111" s="100">
        <v>0</v>
      </c>
      <c r="AI111" s="100">
        <v>0</v>
      </c>
      <c r="AJ111" s="100">
        <v>0</v>
      </c>
      <c r="AK111" s="100">
        <v>0</v>
      </c>
      <c r="AL111" s="100">
        <v>0</v>
      </c>
      <c r="AM111" s="100">
        <v>0</v>
      </c>
      <c r="AN111" s="100">
        <v>0</v>
      </c>
      <c r="AO111" s="100">
        <v>0</v>
      </c>
      <c r="AP111" s="100">
        <v>0</v>
      </c>
      <c r="AQ111" s="100">
        <v>0</v>
      </c>
      <c r="AR111" s="100">
        <v>0</v>
      </c>
      <c r="AS111" s="100">
        <v>0</v>
      </c>
      <c r="AT111" s="100">
        <v>0</v>
      </c>
      <c r="AU111" s="100">
        <v>0</v>
      </c>
      <c r="AV111" s="100">
        <v>0</v>
      </c>
      <c r="AW111" s="100">
        <v>0</v>
      </c>
      <c r="AX111" s="100">
        <v>0</v>
      </c>
      <c r="AY111" s="100">
        <v>0</v>
      </c>
      <c r="AZ111" s="100">
        <v>0</v>
      </c>
      <c r="BA111" s="100">
        <v>0</v>
      </c>
      <c r="BB111" s="100">
        <v>0</v>
      </c>
      <c r="BC111" s="100">
        <v>0</v>
      </c>
      <c r="BD111" s="100">
        <v>0</v>
      </c>
      <c r="BE111" s="100">
        <v>0</v>
      </c>
      <c r="BF111" s="100">
        <v>0</v>
      </c>
      <c r="BG111" s="100">
        <v>0</v>
      </c>
      <c r="BH111" s="100"/>
      <c r="BI111" s="100"/>
    </row>
    <row r="112" ht="19.5" customHeight="1" spans="1:61">
      <c r="A112" s="86">
        <v>213</v>
      </c>
      <c r="B112" s="86"/>
      <c r="C112" s="86"/>
      <c r="D112" s="86" t="s">
        <v>43</v>
      </c>
      <c r="E112" s="100">
        <f t="shared" si="1"/>
        <v>43.921389</v>
      </c>
      <c r="F112" s="100">
        <v>36.385389</v>
      </c>
      <c r="G112" s="100">
        <v>9.2484</v>
      </c>
      <c r="H112" s="100">
        <v>1.428</v>
      </c>
      <c r="I112" s="100">
        <v>0</v>
      </c>
      <c r="J112" s="100">
        <v>8.1742</v>
      </c>
      <c r="K112" s="100">
        <v>0</v>
      </c>
      <c r="L112" s="100">
        <v>0</v>
      </c>
      <c r="M112" s="100">
        <v>1.818289</v>
      </c>
      <c r="N112" s="100">
        <v>0</v>
      </c>
      <c r="O112" s="100">
        <v>0</v>
      </c>
      <c r="P112" s="100">
        <v>0</v>
      </c>
      <c r="Q112" s="100">
        <v>0</v>
      </c>
      <c r="R112" s="100">
        <v>0</v>
      </c>
      <c r="S112" s="100">
        <v>15.7165</v>
      </c>
      <c r="T112" s="100">
        <v>7.536</v>
      </c>
      <c r="U112" s="100">
        <v>2.876</v>
      </c>
      <c r="V112" s="100">
        <v>0.3</v>
      </c>
      <c r="W112" s="100">
        <v>0</v>
      </c>
      <c r="X112" s="100">
        <v>0</v>
      </c>
      <c r="Y112" s="100">
        <v>0</v>
      </c>
      <c r="Z112" s="100">
        <v>0.22</v>
      </c>
      <c r="AA112" s="100">
        <v>0</v>
      </c>
      <c r="AB112" s="100">
        <v>0</v>
      </c>
      <c r="AC112" s="100">
        <v>2.1</v>
      </c>
      <c r="AD112" s="100">
        <v>0</v>
      </c>
      <c r="AE112" s="100">
        <v>0</v>
      </c>
      <c r="AF112" s="100"/>
      <c r="AG112" s="100">
        <v>0</v>
      </c>
      <c r="AH112" s="100">
        <v>0</v>
      </c>
      <c r="AI112" s="100">
        <v>0</v>
      </c>
      <c r="AJ112" s="100">
        <v>0</v>
      </c>
      <c r="AK112" s="100">
        <v>0</v>
      </c>
      <c r="AL112" s="100">
        <v>0</v>
      </c>
      <c r="AM112" s="100">
        <v>0</v>
      </c>
      <c r="AN112" s="100">
        <v>0</v>
      </c>
      <c r="AO112" s="100">
        <v>0</v>
      </c>
      <c r="AP112" s="100">
        <v>0</v>
      </c>
      <c r="AQ112" s="100">
        <v>0</v>
      </c>
      <c r="AR112" s="100">
        <v>0</v>
      </c>
      <c r="AS112" s="100">
        <v>0</v>
      </c>
      <c r="AT112" s="100">
        <v>0</v>
      </c>
      <c r="AU112" s="100">
        <v>2.04</v>
      </c>
      <c r="AV112" s="100">
        <v>0</v>
      </c>
      <c r="AW112" s="100">
        <v>0</v>
      </c>
      <c r="AX112" s="100">
        <v>0</v>
      </c>
      <c r="AY112" s="100">
        <v>0</v>
      </c>
      <c r="AZ112" s="100">
        <v>0</v>
      </c>
      <c r="BA112" s="100">
        <v>0</v>
      </c>
      <c r="BB112" s="100">
        <v>0</v>
      </c>
      <c r="BC112" s="100">
        <v>0</v>
      </c>
      <c r="BD112" s="100">
        <v>0</v>
      </c>
      <c r="BE112" s="100">
        <v>0</v>
      </c>
      <c r="BF112" s="100">
        <v>0</v>
      </c>
      <c r="BG112" s="100">
        <v>0</v>
      </c>
      <c r="BH112" s="100"/>
      <c r="BI112" s="100"/>
    </row>
    <row r="113" ht="19.5" customHeight="1" spans="1:61">
      <c r="A113" s="86"/>
      <c r="B113" s="86">
        <v>1</v>
      </c>
      <c r="C113" s="86"/>
      <c r="D113" s="86" t="s">
        <v>289</v>
      </c>
      <c r="E113" s="100">
        <f t="shared" si="1"/>
        <v>43.921389</v>
      </c>
      <c r="F113" s="100">
        <v>36.385389</v>
      </c>
      <c r="G113" s="100">
        <v>9.2484</v>
      </c>
      <c r="H113" s="100">
        <v>1.428</v>
      </c>
      <c r="I113" s="100">
        <v>0</v>
      </c>
      <c r="J113" s="100">
        <v>8.1742</v>
      </c>
      <c r="K113" s="100">
        <v>0</v>
      </c>
      <c r="L113" s="100">
        <v>0</v>
      </c>
      <c r="M113" s="100">
        <v>1.818289</v>
      </c>
      <c r="N113" s="100">
        <v>0</v>
      </c>
      <c r="O113" s="100">
        <v>0</v>
      </c>
      <c r="P113" s="100">
        <v>0</v>
      </c>
      <c r="Q113" s="100">
        <v>0</v>
      </c>
      <c r="R113" s="100">
        <v>0</v>
      </c>
      <c r="S113" s="100">
        <v>15.7165</v>
      </c>
      <c r="T113" s="100">
        <v>7.536</v>
      </c>
      <c r="U113" s="100">
        <v>2.876</v>
      </c>
      <c r="V113" s="100">
        <v>0.3</v>
      </c>
      <c r="W113" s="100">
        <v>0</v>
      </c>
      <c r="X113" s="100">
        <v>0</v>
      </c>
      <c r="Y113" s="100">
        <v>0</v>
      </c>
      <c r="Z113" s="100">
        <v>0.22</v>
      </c>
      <c r="AA113" s="100">
        <v>0</v>
      </c>
      <c r="AB113" s="100">
        <v>0</v>
      </c>
      <c r="AC113" s="100">
        <v>2.1</v>
      </c>
      <c r="AD113" s="100">
        <v>0</v>
      </c>
      <c r="AE113" s="100">
        <v>0</v>
      </c>
      <c r="AF113" s="100"/>
      <c r="AG113" s="100">
        <v>0</v>
      </c>
      <c r="AH113" s="100">
        <v>0</v>
      </c>
      <c r="AI113" s="100">
        <v>0</v>
      </c>
      <c r="AJ113" s="100">
        <v>0</v>
      </c>
      <c r="AK113" s="100">
        <v>0</v>
      </c>
      <c r="AL113" s="100">
        <v>0</v>
      </c>
      <c r="AM113" s="100">
        <v>0</v>
      </c>
      <c r="AN113" s="100">
        <v>0</v>
      </c>
      <c r="AO113" s="100">
        <v>0</v>
      </c>
      <c r="AP113" s="100">
        <v>0</v>
      </c>
      <c r="AQ113" s="100">
        <v>0</v>
      </c>
      <c r="AR113" s="100">
        <v>0</v>
      </c>
      <c r="AS113" s="100">
        <v>0</v>
      </c>
      <c r="AT113" s="100">
        <v>0</v>
      </c>
      <c r="AU113" s="100">
        <v>2.04</v>
      </c>
      <c r="AV113" s="100">
        <v>0</v>
      </c>
      <c r="AW113" s="100">
        <v>0</v>
      </c>
      <c r="AX113" s="100">
        <v>0</v>
      </c>
      <c r="AY113" s="100">
        <v>0</v>
      </c>
      <c r="AZ113" s="100">
        <v>0</v>
      </c>
      <c r="BA113" s="100">
        <v>0</v>
      </c>
      <c r="BB113" s="100">
        <v>0</v>
      </c>
      <c r="BC113" s="100">
        <v>0</v>
      </c>
      <c r="BD113" s="100">
        <v>0</v>
      </c>
      <c r="BE113" s="100">
        <v>0</v>
      </c>
      <c r="BF113" s="100">
        <v>0</v>
      </c>
      <c r="BG113" s="100">
        <v>0</v>
      </c>
      <c r="BH113" s="100"/>
      <c r="BI113" s="100"/>
    </row>
    <row r="114" ht="19.5" customHeight="1" spans="1:61">
      <c r="A114" s="86">
        <v>213</v>
      </c>
      <c r="B114" s="86">
        <v>1</v>
      </c>
      <c r="C114" s="86">
        <v>4</v>
      </c>
      <c r="D114" s="86" t="s">
        <v>291</v>
      </c>
      <c r="E114" s="100">
        <f t="shared" si="1"/>
        <v>43.921389</v>
      </c>
      <c r="F114" s="100">
        <v>36.385389</v>
      </c>
      <c r="G114" s="100">
        <v>9.2484</v>
      </c>
      <c r="H114" s="100">
        <v>1.428</v>
      </c>
      <c r="I114" s="100">
        <v>0</v>
      </c>
      <c r="J114" s="100">
        <v>8.1742</v>
      </c>
      <c r="K114" s="100">
        <v>0</v>
      </c>
      <c r="L114" s="100">
        <v>0</v>
      </c>
      <c r="M114" s="100">
        <v>1.818289</v>
      </c>
      <c r="N114" s="100">
        <v>0</v>
      </c>
      <c r="O114" s="100">
        <v>0</v>
      </c>
      <c r="P114" s="100">
        <v>0</v>
      </c>
      <c r="Q114" s="100">
        <v>0</v>
      </c>
      <c r="R114" s="100">
        <v>0</v>
      </c>
      <c r="S114" s="100">
        <v>15.7165</v>
      </c>
      <c r="T114" s="100">
        <v>7.536</v>
      </c>
      <c r="U114" s="100">
        <v>2.876</v>
      </c>
      <c r="V114" s="100">
        <v>0.3</v>
      </c>
      <c r="W114" s="100">
        <v>0</v>
      </c>
      <c r="X114" s="100">
        <v>0</v>
      </c>
      <c r="Y114" s="100">
        <v>0</v>
      </c>
      <c r="Z114" s="100">
        <v>0.22</v>
      </c>
      <c r="AA114" s="100">
        <v>0</v>
      </c>
      <c r="AB114" s="100">
        <v>0</v>
      </c>
      <c r="AC114" s="100">
        <v>2.1</v>
      </c>
      <c r="AD114" s="100">
        <v>0</v>
      </c>
      <c r="AE114" s="100">
        <v>0</v>
      </c>
      <c r="AF114" s="100"/>
      <c r="AG114" s="100">
        <v>0</v>
      </c>
      <c r="AH114" s="100">
        <v>0</v>
      </c>
      <c r="AI114" s="100">
        <v>0</v>
      </c>
      <c r="AJ114" s="100">
        <v>0</v>
      </c>
      <c r="AK114" s="100">
        <v>0</v>
      </c>
      <c r="AL114" s="100">
        <v>0</v>
      </c>
      <c r="AM114" s="100">
        <v>0</v>
      </c>
      <c r="AN114" s="100">
        <v>0</v>
      </c>
      <c r="AO114" s="100">
        <v>0</v>
      </c>
      <c r="AP114" s="100">
        <v>0</v>
      </c>
      <c r="AQ114" s="100">
        <v>0</v>
      </c>
      <c r="AR114" s="100">
        <v>0</v>
      </c>
      <c r="AS114" s="100">
        <v>0</v>
      </c>
      <c r="AT114" s="100">
        <v>0</v>
      </c>
      <c r="AU114" s="100">
        <v>2.04</v>
      </c>
      <c r="AV114" s="100">
        <v>0</v>
      </c>
      <c r="AW114" s="100">
        <v>0</v>
      </c>
      <c r="AX114" s="100">
        <v>0</v>
      </c>
      <c r="AY114" s="100">
        <v>0</v>
      </c>
      <c r="AZ114" s="100">
        <v>0</v>
      </c>
      <c r="BA114" s="100">
        <v>0</v>
      </c>
      <c r="BB114" s="100">
        <v>0</v>
      </c>
      <c r="BC114" s="100">
        <v>0</v>
      </c>
      <c r="BD114" s="100">
        <v>0</v>
      </c>
      <c r="BE114" s="100">
        <v>0</v>
      </c>
      <c r="BF114" s="100">
        <v>0</v>
      </c>
      <c r="BG114" s="100">
        <v>0</v>
      </c>
      <c r="BH114" s="100"/>
      <c r="BI114" s="100"/>
    </row>
    <row r="115" ht="19.5" customHeight="1" spans="1:61">
      <c r="A115" s="86">
        <v>213</v>
      </c>
      <c r="B115" s="86">
        <v>1</v>
      </c>
      <c r="C115" s="86">
        <v>10</v>
      </c>
      <c r="D115" s="86" t="s">
        <v>293</v>
      </c>
      <c r="E115" s="100">
        <f t="shared" si="1"/>
        <v>0</v>
      </c>
      <c r="F115" s="100">
        <v>0</v>
      </c>
      <c r="G115" s="100">
        <v>0</v>
      </c>
      <c r="H115" s="100">
        <v>0</v>
      </c>
      <c r="I115" s="100">
        <v>0</v>
      </c>
      <c r="J115" s="100">
        <v>0</v>
      </c>
      <c r="K115" s="100">
        <v>0</v>
      </c>
      <c r="L115" s="100">
        <v>0</v>
      </c>
      <c r="M115" s="100">
        <v>0</v>
      </c>
      <c r="N115" s="100">
        <v>0</v>
      </c>
      <c r="O115" s="100">
        <v>0</v>
      </c>
      <c r="P115" s="100">
        <v>0</v>
      </c>
      <c r="Q115" s="100">
        <v>0</v>
      </c>
      <c r="R115" s="100">
        <v>0</v>
      </c>
      <c r="S115" s="100">
        <v>0</v>
      </c>
      <c r="T115" s="100">
        <v>0</v>
      </c>
      <c r="U115" s="100">
        <v>0</v>
      </c>
      <c r="V115" s="100">
        <v>0</v>
      </c>
      <c r="W115" s="100">
        <v>0</v>
      </c>
      <c r="X115" s="100">
        <v>0</v>
      </c>
      <c r="Y115" s="100">
        <v>0</v>
      </c>
      <c r="Z115" s="100">
        <v>0</v>
      </c>
      <c r="AA115" s="100">
        <v>0</v>
      </c>
      <c r="AB115" s="100">
        <v>0</v>
      </c>
      <c r="AC115" s="100">
        <v>0</v>
      </c>
      <c r="AD115" s="100">
        <v>0</v>
      </c>
      <c r="AE115" s="100">
        <v>0</v>
      </c>
      <c r="AF115" s="100"/>
      <c r="AG115" s="100">
        <v>0</v>
      </c>
      <c r="AH115" s="100">
        <v>0</v>
      </c>
      <c r="AI115" s="100">
        <v>0</v>
      </c>
      <c r="AJ115" s="100">
        <v>0</v>
      </c>
      <c r="AK115" s="100">
        <v>0</v>
      </c>
      <c r="AL115" s="100">
        <v>0</v>
      </c>
      <c r="AM115" s="100">
        <v>0</v>
      </c>
      <c r="AN115" s="100">
        <v>0</v>
      </c>
      <c r="AO115" s="100">
        <v>0</v>
      </c>
      <c r="AP115" s="100">
        <v>0</v>
      </c>
      <c r="AQ115" s="100">
        <v>0</v>
      </c>
      <c r="AR115" s="100">
        <v>0</v>
      </c>
      <c r="AS115" s="100">
        <v>0</v>
      </c>
      <c r="AT115" s="100">
        <v>0</v>
      </c>
      <c r="AU115" s="100">
        <v>0</v>
      </c>
      <c r="AV115" s="100">
        <v>0</v>
      </c>
      <c r="AW115" s="100">
        <v>0</v>
      </c>
      <c r="AX115" s="100">
        <v>0</v>
      </c>
      <c r="AY115" s="100">
        <v>0</v>
      </c>
      <c r="AZ115" s="100">
        <v>0</v>
      </c>
      <c r="BA115" s="100">
        <v>0</v>
      </c>
      <c r="BB115" s="100">
        <v>0</v>
      </c>
      <c r="BC115" s="100">
        <v>0</v>
      </c>
      <c r="BD115" s="100">
        <v>0</v>
      </c>
      <c r="BE115" s="100">
        <v>0</v>
      </c>
      <c r="BF115" s="100">
        <v>0</v>
      </c>
      <c r="BG115" s="100">
        <v>0</v>
      </c>
      <c r="BH115" s="100"/>
      <c r="BI115" s="100"/>
    </row>
    <row r="116" ht="19.5" customHeight="1" spans="1:61">
      <c r="A116" s="86"/>
      <c r="B116" s="86">
        <v>3</v>
      </c>
      <c r="C116" s="86"/>
      <c r="D116" s="86" t="s">
        <v>294</v>
      </c>
      <c r="E116" s="100">
        <f t="shared" si="1"/>
        <v>0</v>
      </c>
      <c r="F116" s="100">
        <v>0</v>
      </c>
      <c r="G116" s="100">
        <v>0</v>
      </c>
      <c r="H116" s="100">
        <v>0</v>
      </c>
      <c r="I116" s="100">
        <v>0</v>
      </c>
      <c r="J116" s="100">
        <v>0</v>
      </c>
      <c r="K116" s="100">
        <v>0</v>
      </c>
      <c r="L116" s="100">
        <v>0</v>
      </c>
      <c r="M116" s="100">
        <v>0</v>
      </c>
      <c r="N116" s="100">
        <v>0</v>
      </c>
      <c r="O116" s="100">
        <v>0</v>
      </c>
      <c r="P116" s="100">
        <v>0</v>
      </c>
      <c r="Q116" s="100">
        <v>0</v>
      </c>
      <c r="R116" s="100">
        <v>0</v>
      </c>
      <c r="S116" s="100">
        <v>0</v>
      </c>
      <c r="T116" s="100">
        <v>0</v>
      </c>
      <c r="U116" s="100">
        <v>0</v>
      </c>
      <c r="V116" s="100">
        <v>0</v>
      </c>
      <c r="W116" s="100">
        <v>0</v>
      </c>
      <c r="X116" s="100">
        <v>0</v>
      </c>
      <c r="Y116" s="100">
        <v>0</v>
      </c>
      <c r="Z116" s="100">
        <v>0</v>
      </c>
      <c r="AA116" s="100">
        <v>0</v>
      </c>
      <c r="AB116" s="100">
        <v>0</v>
      </c>
      <c r="AC116" s="100">
        <v>0</v>
      </c>
      <c r="AD116" s="100">
        <v>0</v>
      </c>
      <c r="AE116" s="100">
        <v>0</v>
      </c>
      <c r="AF116" s="100"/>
      <c r="AG116" s="100">
        <v>0</v>
      </c>
      <c r="AH116" s="100">
        <v>0</v>
      </c>
      <c r="AI116" s="100">
        <v>0</v>
      </c>
      <c r="AJ116" s="100">
        <v>0</v>
      </c>
      <c r="AK116" s="100">
        <v>0</v>
      </c>
      <c r="AL116" s="100">
        <v>0</v>
      </c>
      <c r="AM116" s="100">
        <v>0</v>
      </c>
      <c r="AN116" s="100">
        <v>0</v>
      </c>
      <c r="AO116" s="100">
        <v>0</v>
      </c>
      <c r="AP116" s="100">
        <v>0</v>
      </c>
      <c r="AQ116" s="100">
        <v>0</v>
      </c>
      <c r="AR116" s="100">
        <v>0</v>
      </c>
      <c r="AS116" s="100">
        <v>0</v>
      </c>
      <c r="AT116" s="100">
        <v>0</v>
      </c>
      <c r="AU116" s="100">
        <v>0</v>
      </c>
      <c r="AV116" s="100">
        <v>0</v>
      </c>
      <c r="AW116" s="100">
        <v>0</v>
      </c>
      <c r="AX116" s="100">
        <v>0</v>
      </c>
      <c r="AY116" s="100">
        <v>0</v>
      </c>
      <c r="AZ116" s="100">
        <v>0</v>
      </c>
      <c r="BA116" s="100">
        <v>0</v>
      </c>
      <c r="BB116" s="100">
        <v>0</v>
      </c>
      <c r="BC116" s="100">
        <v>0</v>
      </c>
      <c r="BD116" s="100">
        <v>0</v>
      </c>
      <c r="BE116" s="100">
        <v>0</v>
      </c>
      <c r="BF116" s="100">
        <v>0</v>
      </c>
      <c r="BG116" s="100">
        <v>0</v>
      </c>
      <c r="BH116" s="100"/>
      <c r="BI116" s="100"/>
    </row>
    <row r="117" ht="19.5" customHeight="1" spans="1:61">
      <c r="A117" s="86">
        <v>213</v>
      </c>
      <c r="B117" s="86">
        <v>3</v>
      </c>
      <c r="C117" s="86">
        <v>2</v>
      </c>
      <c r="D117" s="86" t="s">
        <v>295</v>
      </c>
      <c r="E117" s="100">
        <f t="shared" si="1"/>
        <v>0</v>
      </c>
      <c r="F117" s="100">
        <v>0</v>
      </c>
      <c r="G117" s="100">
        <v>0</v>
      </c>
      <c r="H117" s="100">
        <v>0</v>
      </c>
      <c r="I117" s="100">
        <v>0</v>
      </c>
      <c r="J117" s="100">
        <v>0</v>
      </c>
      <c r="K117" s="100">
        <v>0</v>
      </c>
      <c r="L117" s="100">
        <v>0</v>
      </c>
      <c r="M117" s="100">
        <v>0</v>
      </c>
      <c r="N117" s="100">
        <v>0</v>
      </c>
      <c r="O117" s="100">
        <v>0</v>
      </c>
      <c r="P117" s="100">
        <v>0</v>
      </c>
      <c r="Q117" s="100">
        <v>0</v>
      </c>
      <c r="R117" s="100">
        <v>0</v>
      </c>
      <c r="S117" s="100">
        <v>0</v>
      </c>
      <c r="T117" s="100">
        <v>0</v>
      </c>
      <c r="U117" s="100">
        <v>0</v>
      </c>
      <c r="V117" s="100">
        <v>0</v>
      </c>
      <c r="W117" s="100">
        <v>0</v>
      </c>
      <c r="X117" s="100">
        <v>0</v>
      </c>
      <c r="Y117" s="100">
        <v>0</v>
      </c>
      <c r="Z117" s="100">
        <v>0</v>
      </c>
      <c r="AA117" s="100">
        <v>0</v>
      </c>
      <c r="AB117" s="100">
        <v>0</v>
      </c>
      <c r="AC117" s="100">
        <v>0</v>
      </c>
      <c r="AD117" s="100">
        <v>0</v>
      </c>
      <c r="AE117" s="100">
        <v>0</v>
      </c>
      <c r="AF117" s="100"/>
      <c r="AG117" s="100">
        <v>0</v>
      </c>
      <c r="AH117" s="100">
        <v>0</v>
      </c>
      <c r="AI117" s="100">
        <v>0</v>
      </c>
      <c r="AJ117" s="100">
        <v>0</v>
      </c>
      <c r="AK117" s="100">
        <v>0</v>
      </c>
      <c r="AL117" s="100">
        <v>0</v>
      </c>
      <c r="AM117" s="100">
        <v>0</v>
      </c>
      <c r="AN117" s="100">
        <v>0</v>
      </c>
      <c r="AO117" s="100">
        <v>0</v>
      </c>
      <c r="AP117" s="100">
        <v>0</v>
      </c>
      <c r="AQ117" s="100">
        <v>0</v>
      </c>
      <c r="AR117" s="100">
        <v>0</v>
      </c>
      <c r="AS117" s="100">
        <v>0</v>
      </c>
      <c r="AT117" s="100">
        <v>0</v>
      </c>
      <c r="AU117" s="100">
        <v>0</v>
      </c>
      <c r="AV117" s="100">
        <v>0</v>
      </c>
      <c r="AW117" s="100">
        <v>0</v>
      </c>
      <c r="AX117" s="100">
        <v>0</v>
      </c>
      <c r="AY117" s="100">
        <v>0</v>
      </c>
      <c r="AZ117" s="100">
        <v>0</v>
      </c>
      <c r="BA117" s="100">
        <v>0</v>
      </c>
      <c r="BB117" s="100">
        <v>0</v>
      </c>
      <c r="BC117" s="100">
        <v>0</v>
      </c>
      <c r="BD117" s="100">
        <v>0</v>
      </c>
      <c r="BE117" s="100">
        <v>0</v>
      </c>
      <c r="BF117" s="100">
        <v>0</v>
      </c>
      <c r="BG117" s="100">
        <v>0</v>
      </c>
      <c r="BH117" s="100"/>
      <c r="BI117" s="100"/>
    </row>
    <row r="118" ht="19.5" customHeight="1" spans="1:61">
      <c r="A118" s="86">
        <v>215</v>
      </c>
      <c r="B118" s="86"/>
      <c r="C118" s="86"/>
      <c r="D118" s="86" t="s">
        <v>47</v>
      </c>
      <c r="E118" s="100">
        <f t="shared" si="1"/>
        <v>160.9757</v>
      </c>
      <c r="F118" s="100">
        <v>133.3437</v>
      </c>
      <c r="G118" s="100">
        <v>34.5324</v>
      </c>
      <c r="H118" s="100">
        <v>17.41</v>
      </c>
      <c r="I118" s="100">
        <v>2.3666</v>
      </c>
      <c r="J118" s="100">
        <v>19.6411</v>
      </c>
      <c r="K118" s="100">
        <v>0</v>
      </c>
      <c r="L118" s="100">
        <v>0</v>
      </c>
      <c r="M118" s="100">
        <v>0</v>
      </c>
      <c r="N118" s="100">
        <v>0</v>
      </c>
      <c r="O118" s="100">
        <v>0</v>
      </c>
      <c r="P118" s="100">
        <v>0</v>
      </c>
      <c r="Q118" s="100">
        <v>0</v>
      </c>
      <c r="R118" s="100">
        <v>0</v>
      </c>
      <c r="S118" s="100">
        <v>59.3936</v>
      </c>
      <c r="T118" s="100">
        <v>27.632</v>
      </c>
      <c r="U118" s="100">
        <v>8</v>
      </c>
      <c r="V118" s="100">
        <v>2</v>
      </c>
      <c r="W118" s="100">
        <v>0.2</v>
      </c>
      <c r="X118" s="100">
        <v>0</v>
      </c>
      <c r="Y118" s="100">
        <v>0</v>
      </c>
      <c r="Z118" s="100">
        <v>2.452</v>
      </c>
      <c r="AA118" s="100">
        <v>0</v>
      </c>
      <c r="AB118" s="100">
        <v>0</v>
      </c>
      <c r="AC118" s="100">
        <v>6.8</v>
      </c>
      <c r="AD118" s="100">
        <v>0.5</v>
      </c>
      <c r="AE118" s="100">
        <v>0</v>
      </c>
      <c r="AF118" s="100"/>
      <c r="AG118" s="100">
        <v>3.24</v>
      </c>
      <c r="AH118" s="100">
        <v>0</v>
      </c>
      <c r="AI118" s="100">
        <v>0</v>
      </c>
      <c r="AJ118" s="100">
        <v>0</v>
      </c>
      <c r="AK118" s="100">
        <v>0</v>
      </c>
      <c r="AL118" s="100">
        <v>0</v>
      </c>
      <c r="AM118" s="100">
        <v>0</v>
      </c>
      <c r="AN118" s="100">
        <v>0</v>
      </c>
      <c r="AO118" s="100">
        <v>0</v>
      </c>
      <c r="AP118" s="100">
        <v>0</v>
      </c>
      <c r="AQ118" s="100">
        <v>0</v>
      </c>
      <c r="AR118" s="100">
        <v>0</v>
      </c>
      <c r="AS118" s="100">
        <v>0</v>
      </c>
      <c r="AT118" s="100">
        <v>0</v>
      </c>
      <c r="AU118" s="100">
        <v>4.44</v>
      </c>
      <c r="AV118" s="100">
        <v>0</v>
      </c>
      <c r="AW118" s="100">
        <v>0</v>
      </c>
      <c r="AX118" s="100">
        <v>0</v>
      </c>
      <c r="AY118" s="100">
        <v>0</v>
      </c>
      <c r="AZ118" s="100">
        <v>0</v>
      </c>
      <c r="BA118" s="100">
        <v>0</v>
      </c>
      <c r="BB118" s="100">
        <v>0</v>
      </c>
      <c r="BC118" s="100">
        <v>0</v>
      </c>
      <c r="BD118" s="100">
        <v>0</v>
      </c>
      <c r="BE118" s="100">
        <v>0</v>
      </c>
      <c r="BF118" s="100">
        <v>0</v>
      </c>
      <c r="BG118" s="100">
        <v>0</v>
      </c>
      <c r="BH118" s="100"/>
      <c r="BI118" s="100"/>
    </row>
    <row r="119" ht="19.5" customHeight="1" spans="1:61">
      <c r="A119" s="86"/>
      <c r="B119" s="86">
        <v>6</v>
      </c>
      <c r="C119" s="86"/>
      <c r="D119" s="86" t="s">
        <v>307</v>
      </c>
      <c r="E119" s="100">
        <f t="shared" si="1"/>
        <v>160.9757</v>
      </c>
      <c r="F119" s="100">
        <v>133.3437</v>
      </c>
      <c r="G119" s="100">
        <v>34.5324</v>
      </c>
      <c r="H119" s="100">
        <v>17.41</v>
      </c>
      <c r="I119" s="100">
        <v>2.3666</v>
      </c>
      <c r="J119" s="100">
        <v>19.6411</v>
      </c>
      <c r="K119" s="100">
        <v>0</v>
      </c>
      <c r="L119" s="100">
        <v>0</v>
      </c>
      <c r="M119" s="100">
        <v>0</v>
      </c>
      <c r="N119" s="100">
        <v>0</v>
      </c>
      <c r="O119" s="100">
        <v>0</v>
      </c>
      <c r="P119" s="100">
        <v>0</v>
      </c>
      <c r="Q119" s="100">
        <v>0</v>
      </c>
      <c r="R119" s="100">
        <v>0</v>
      </c>
      <c r="S119" s="100">
        <v>59.3936</v>
      </c>
      <c r="T119" s="100">
        <v>27.632</v>
      </c>
      <c r="U119" s="100">
        <v>8</v>
      </c>
      <c r="V119" s="100">
        <v>2</v>
      </c>
      <c r="W119" s="100">
        <v>0.2</v>
      </c>
      <c r="X119" s="100">
        <v>0</v>
      </c>
      <c r="Y119" s="100">
        <v>0</v>
      </c>
      <c r="Z119" s="100">
        <v>2.452</v>
      </c>
      <c r="AA119" s="100">
        <v>0</v>
      </c>
      <c r="AB119" s="100">
        <v>0</v>
      </c>
      <c r="AC119" s="100">
        <v>6.8</v>
      </c>
      <c r="AD119" s="100">
        <v>0.5</v>
      </c>
      <c r="AE119" s="100">
        <v>0</v>
      </c>
      <c r="AF119" s="100"/>
      <c r="AG119" s="100">
        <v>3.24</v>
      </c>
      <c r="AH119" s="100">
        <v>0</v>
      </c>
      <c r="AI119" s="100">
        <v>0</v>
      </c>
      <c r="AJ119" s="100">
        <v>0</v>
      </c>
      <c r="AK119" s="100">
        <v>0</v>
      </c>
      <c r="AL119" s="100">
        <v>0</v>
      </c>
      <c r="AM119" s="100">
        <v>0</v>
      </c>
      <c r="AN119" s="100">
        <v>0</v>
      </c>
      <c r="AO119" s="100">
        <v>0</v>
      </c>
      <c r="AP119" s="100">
        <v>0</v>
      </c>
      <c r="AQ119" s="100">
        <v>0</v>
      </c>
      <c r="AR119" s="100">
        <v>0</v>
      </c>
      <c r="AS119" s="100">
        <v>0</v>
      </c>
      <c r="AT119" s="100">
        <v>0</v>
      </c>
      <c r="AU119" s="100">
        <v>4.44</v>
      </c>
      <c r="AV119" s="100">
        <v>0</v>
      </c>
      <c r="AW119" s="100">
        <v>0</v>
      </c>
      <c r="AX119" s="100">
        <v>0</v>
      </c>
      <c r="AY119" s="100">
        <v>0</v>
      </c>
      <c r="AZ119" s="100">
        <v>0</v>
      </c>
      <c r="BA119" s="100">
        <v>0</v>
      </c>
      <c r="BB119" s="100">
        <v>0</v>
      </c>
      <c r="BC119" s="100">
        <v>0</v>
      </c>
      <c r="BD119" s="100">
        <v>0</v>
      </c>
      <c r="BE119" s="100">
        <v>0</v>
      </c>
      <c r="BF119" s="100">
        <v>0</v>
      </c>
      <c r="BG119" s="100">
        <v>0</v>
      </c>
      <c r="BH119" s="100"/>
      <c r="BI119" s="100"/>
    </row>
    <row r="120" ht="19.5" customHeight="1" spans="1:61">
      <c r="A120" s="86">
        <v>215</v>
      </c>
      <c r="B120" s="86">
        <v>6</v>
      </c>
      <c r="C120" s="86">
        <v>1</v>
      </c>
      <c r="D120" s="86" t="s">
        <v>309</v>
      </c>
      <c r="E120" s="100">
        <f t="shared" si="1"/>
        <v>39.7958</v>
      </c>
      <c r="F120" s="100">
        <v>31.9558</v>
      </c>
      <c r="G120" s="100">
        <v>16.2252</v>
      </c>
      <c r="H120" s="100">
        <v>13.364</v>
      </c>
      <c r="I120" s="100">
        <v>2.3666</v>
      </c>
      <c r="J120" s="100">
        <v>0</v>
      </c>
      <c r="K120" s="100">
        <v>0</v>
      </c>
      <c r="L120" s="100">
        <v>0</v>
      </c>
      <c r="M120" s="100">
        <v>0</v>
      </c>
      <c r="N120" s="100">
        <v>0</v>
      </c>
      <c r="O120" s="100">
        <v>0</v>
      </c>
      <c r="P120" s="100">
        <v>0</v>
      </c>
      <c r="Q120" s="100">
        <v>0</v>
      </c>
      <c r="R120" s="100">
        <v>0</v>
      </c>
      <c r="S120" s="100">
        <v>0</v>
      </c>
      <c r="T120" s="100">
        <v>7.84</v>
      </c>
      <c r="U120" s="100">
        <v>1.818182</v>
      </c>
      <c r="V120" s="100">
        <v>0.454545</v>
      </c>
      <c r="W120" s="100">
        <v>0.045455</v>
      </c>
      <c r="X120" s="100">
        <v>0</v>
      </c>
      <c r="Y120" s="100">
        <v>0</v>
      </c>
      <c r="Z120" s="100">
        <v>0.622727</v>
      </c>
      <c r="AA120" s="100">
        <v>0</v>
      </c>
      <c r="AB120" s="100">
        <v>0</v>
      </c>
      <c r="AC120" s="100">
        <v>1.545455</v>
      </c>
      <c r="AD120" s="100">
        <v>0.113636</v>
      </c>
      <c r="AE120" s="100">
        <v>0</v>
      </c>
      <c r="AF120" s="100"/>
      <c r="AG120" s="100">
        <v>3.24</v>
      </c>
      <c r="AH120" s="100">
        <v>0</v>
      </c>
      <c r="AI120" s="100">
        <v>0</v>
      </c>
      <c r="AJ120" s="100">
        <v>0</v>
      </c>
      <c r="AK120" s="100">
        <v>0</v>
      </c>
      <c r="AL120" s="100">
        <v>0</v>
      </c>
      <c r="AM120" s="100">
        <v>0</v>
      </c>
      <c r="AN120" s="100">
        <v>0</v>
      </c>
      <c r="AO120" s="100">
        <v>0</v>
      </c>
      <c r="AP120" s="100">
        <v>0</v>
      </c>
      <c r="AQ120" s="100">
        <v>0</v>
      </c>
      <c r="AR120" s="100">
        <v>0</v>
      </c>
      <c r="AS120" s="100">
        <v>0</v>
      </c>
      <c r="AT120" s="100">
        <v>0</v>
      </c>
      <c r="AU120" s="100">
        <v>0</v>
      </c>
      <c r="AV120" s="100">
        <v>0</v>
      </c>
      <c r="AW120" s="100">
        <v>0</v>
      </c>
      <c r="AX120" s="100">
        <v>0</v>
      </c>
      <c r="AY120" s="100">
        <v>0</v>
      </c>
      <c r="AZ120" s="100">
        <v>0</v>
      </c>
      <c r="BA120" s="100">
        <v>0</v>
      </c>
      <c r="BB120" s="100">
        <v>0</v>
      </c>
      <c r="BC120" s="100">
        <v>0</v>
      </c>
      <c r="BD120" s="100">
        <v>0</v>
      </c>
      <c r="BE120" s="100">
        <v>0</v>
      </c>
      <c r="BF120" s="100">
        <v>0</v>
      </c>
      <c r="BG120" s="100">
        <v>0</v>
      </c>
      <c r="BH120" s="100"/>
      <c r="BI120" s="100"/>
    </row>
    <row r="121" ht="19.5" customHeight="1" spans="1:61">
      <c r="A121" s="86">
        <v>215</v>
      </c>
      <c r="B121" s="86">
        <v>6</v>
      </c>
      <c r="C121" s="86">
        <v>2</v>
      </c>
      <c r="D121" s="86" t="s">
        <v>310</v>
      </c>
      <c r="E121" s="100">
        <f t="shared" si="1"/>
        <v>0</v>
      </c>
      <c r="F121" s="100">
        <v>0</v>
      </c>
      <c r="G121" s="100">
        <v>0</v>
      </c>
      <c r="H121" s="100">
        <v>0</v>
      </c>
      <c r="I121" s="100">
        <v>0</v>
      </c>
      <c r="J121" s="100">
        <v>0</v>
      </c>
      <c r="K121" s="100">
        <v>0</v>
      </c>
      <c r="L121" s="100">
        <v>0</v>
      </c>
      <c r="M121" s="100">
        <v>0</v>
      </c>
      <c r="N121" s="100">
        <v>0</v>
      </c>
      <c r="O121" s="100">
        <v>0</v>
      </c>
      <c r="P121" s="100">
        <v>0</v>
      </c>
      <c r="Q121" s="100">
        <v>0</v>
      </c>
      <c r="R121" s="100">
        <v>0</v>
      </c>
      <c r="S121" s="100">
        <v>0</v>
      </c>
      <c r="T121" s="100">
        <v>0</v>
      </c>
      <c r="U121" s="100">
        <v>0</v>
      </c>
      <c r="V121" s="100">
        <v>0</v>
      </c>
      <c r="W121" s="100">
        <v>0</v>
      </c>
      <c r="X121" s="100">
        <v>0</v>
      </c>
      <c r="Y121" s="100">
        <v>0</v>
      </c>
      <c r="Z121" s="100">
        <v>0</v>
      </c>
      <c r="AA121" s="100">
        <v>0</v>
      </c>
      <c r="AB121" s="100">
        <v>0</v>
      </c>
      <c r="AC121" s="100">
        <v>0</v>
      </c>
      <c r="AD121" s="100">
        <v>0</v>
      </c>
      <c r="AE121" s="100">
        <v>0</v>
      </c>
      <c r="AF121" s="100"/>
      <c r="AG121" s="100">
        <v>0</v>
      </c>
      <c r="AH121" s="100">
        <v>0</v>
      </c>
      <c r="AI121" s="100">
        <v>0</v>
      </c>
      <c r="AJ121" s="100">
        <v>0</v>
      </c>
      <c r="AK121" s="100">
        <v>0</v>
      </c>
      <c r="AL121" s="100">
        <v>0</v>
      </c>
      <c r="AM121" s="100">
        <v>0</v>
      </c>
      <c r="AN121" s="100">
        <v>0</v>
      </c>
      <c r="AO121" s="100">
        <v>0</v>
      </c>
      <c r="AP121" s="100">
        <v>0</v>
      </c>
      <c r="AQ121" s="100">
        <v>0</v>
      </c>
      <c r="AR121" s="100">
        <v>0</v>
      </c>
      <c r="AS121" s="100">
        <v>0</v>
      </c>
      <c r="AT121" s="100">
        <v>0</v>
      </c>
      <c r="AU121" s="100">
        <v>0</v>
      </c>
      <c r="AV121" s="100">
        <v>0</v>
      </c>
      <c r="AW121" s="100">
        <v>0</v>
      </c>
      <c r="AX121" s="100">
        <v>0</v>
      </c>
      <c r="AY121" s="100">
        <v>0</v>
      </c>
      <c r="AZ121" s="100">
        <v>0</v>
      </c>
      <c r="BA121" s="100">
        <v>0</v>
      </c>
      <c r="BB121" s="100">
        <v>0</v>
      </c>
      <c r="BC121" s="100">
        <v>0</v>
      </c>
      <c r="BD121" s="100">
        <v>0</v>
      </c>
      <c r="BE121" s="100">
        <v>0</v>
      </c>
      <c r="BF121" s="100">
        <v>0</v>
      </c>
      <c r="BG121" s="100">
        <v>0</v>
      </c>
      <c r="BH121" s="100"/>
      <c r="BI121" s="100"/>
    </row>
    <row r="122" ht="19.5" customHeight="1" spans="1:61">
      <c r="A122" s="86">
        <v>215</v>
      </c>
      <c r="B122" s="86">
        <v>6</v>
      </c>
      <c r="C122" s="86">
        <v>99</v>
      </c>
      <c r="D122" s="86" t="s">
        <v>313</v>
      </c>
      <c r="E122" s="100">
        <f t="shared" si="1"/>
        <v>121.1799</v>
      </c>
      <c r="F122" s="100">
        <v>101.3879</v>
      </c>
      <c r="G122" s="100">
        <v>18.3072</v>
      </c>
      <c r="H122" s="100">
        <v>4.046</v>
      </c>
      <c r="I122" s="100">
        <v>0</v>
      </c>
      <c r="J122" s="100">
        <v>19.6411</v>
      </c>
      <c r="K122" s="100">
        <v>0</v>
      </c>
      <c r="L122" s="100">
        <v>0</v>
      </c>
      <c r="M122" s="100">
        <v>0</v>
      </c>
      <c r="N122" s="100">
        <v>0</v>
      </c>
      <c r="O122" s="100">
        <v>0</v>
      </c>
      <c r="P122" s="100">
        <v>0</v>
      </c>
      <c r="Q122" s="100">
        <v>0</v>
      </c>
      <c r="R122" s="100">
        <v>0</v>
      </c>
      <c r="S122" s="100">
        <v>59.3936</v>
      </c>
      <c r="T122" s="100">
        <v>19.792</v>
      </c>
      <c r="U122" s="100">
        <v>6.181818</v>
      </c>
      <c r="V122" s="100">
        <v>1.545455</v>
      </c>
      <c r="W122" s="100">
        <v>0.154545</v>
      </c>
      <c r="X122" s="100">
        <v>0</v>
      </c>
      <c r="Y122" s="100">
        <v>0</v>
      </c>
      <c r="Z122" s="100">
        <v>1.829273</v>
      </c>
      <c r="AA122" s="100">
        <v>0</v>
      </c>
      <c r="AB122" s="100">
        <v>0</v>
      </c>
      <c r="AC122" s="100">
        <v>5.254545</v>
      </c>
      <c r="AD122" s="100">
        <v>0.386364</v>
      </c>
      <c r="AE122" s="100">
        <v>0</v>
      </c>
      <c r="AF122" s="100"/>
      <c r="AG122" s="100">
        <v>0</v>
      </c>
      <c r="AH122" s="100">
        <v>0</v>
      </c>
      <c r="AI122" s="100">
        <v>0</v>
      </c>
      <c r="AJ122" s="100">
        <v>0</v>
      </c>
      <c r="AK122" s="100">
        <v>0</v>
      </c>
      <c r="AL122" s="100">
        <v>0</v>
      </c>
      <c r="AM122" s="100">
        <v>0</v>
      </c>
      <c r="AN122" s="100">
        <v>0</v>
      </c>
      <c r="AO122" s="100">
        <v>0</v>
      </c>
      <c r="AP122" s="100">
        <v>0</v>
      </c>
      <c r="AQ122" s="100">
        <v>0</v>
      </c>
      <c r="AR122" s="100">
        <v>0</v>
      </c>
      <c r="AS122" s="100">
        <v>0</v>
      </c>
      <c r="AT122" s="100">
        <v>0</v>
      </c>
      <c r="AU122" s="100">
        <v>4.44</v>
      </c>
      <c r="AV122" s="100">
        <v>0</v>
      </c>
      <c r="AW122" s="100">
        <v>0</v>
      </c>
      <c r="AX122" s="100">
        <v>0</v>
      </c>
      <c r="AY122" s="100">
        <v>0</v>
      </c>
      <c r="AZ122" s="100">
        <v>0</v>
      </c>
      <c r="BA122" s="100">
        <v>0</v>
      </c>
      <c r="BB122" s="100">
        <v>0</v>
      </c>
      <c r="BC122" s="100">
        <v>0</v>
      </c>
      <c r="BD122" s="100">
        <v>0</v>
      </c>
      <c r="BE122" s="100">
        <v>0</v>
      </c>
      <c r="BF122" s="100">
        <v>0</v>
      </c>
      <c r="BG122" s="100">
        <v>0</v>
      </c>
      <c r="BH122" s="100"/>
      <c r="BI122" s="100"/>
    </row>
    <row r="123" ht="19.5" customHeight="1" spans="1:61">
      <c r="A123" s="86">
        <v>220</v>
      </c>
      <c r="B123" s="86"/>
      <c r="C123" s="86"/>
      <c r="D123" s="86" t="s">
        <v>55</v>
      </c>
      <c r="E123" s="100">
        <f t="shared" si="1"/>
        <v>842.2966</v>
      </c>
      <c r="F123" s="100">
        <v>448.3176</v>
      </c>
      <c r="G123" s="100">
        <v>213.3756</v>
      </c>
      <c r="H123" s="100">
        <v>15.232</v>
      </c>
      <c r="I123" s="100">
        <v>0</v>
      </c>
      <c r="J123" s="100">
        <v>159.6521</v>
      </c>
      <c r="K123" s="100">
        <v>0</v>
      </c>
      <c r="L123" s="100">
        <v>0</v>
      </c>
      <c r="M123" s="100">
        <v>0</v>
      </c>
      <c r="N123" s="100">
        <v>0</v>
      </c>
      <c r="O123" s="100">
        <v>0</v>
      </c>
      <c r="P123" s="100">
        <v>0</v>
      </c>
      <c r="Q123" s="100">
        <v>0</v>
      </c>
      <c r="R123" s="100">
        <v>0</v>
      </c>
      <c r="S123" s="100">
        <v>60.0579</v>
      </c>
      <c r="T123" s="100">
        <v>393.979</v>
      </c>
      <c r="U123" s="100">
        <v>38.4</v>
      </c>
      <c r="V123" s="100">
        <v>13.72</v>
      </c>
      <c r="W123" s="100">
        <v>0.15</v>
      </c>
      <c r="X123" s="100">
        <v>1.5</v>
      </c>
      <c r="Y123" s="100">
        <v>8</v>
      </c>
      <c r="Z123" s="100">
        <v>10.214</v>
      </c>
      <c r="AA123" s="100">
        <v>0</v>
      </c>
      <c r="AB123" s="100">
        <v>0</v>
      </c>
      <c r="AC123" s="100">
        <v>12.5</v>
      </c>
      <c r="AD123" s="100">
        <v>13.48</v>
      </c>
      <c r="AE123" s="100">
        <v>0</v>
      </c>
      <c r="AF123" s="100"/>
      <c r="AG123" s="100">
        <v>54.175</v>
      </c>
      <c r="AH123" s="100">
        <v>0</v>
      </c>
      <c r="AI123" s="100">
        <v>30</v>
      </c>
      <c r="AJ123" s="100">
        <v>0</v>
      </c>
      <c r="AK123" s="100">
        <v>0</v>
      </c>
      <c r="AL123" s="100">
        <v>0</v>
      </c>
      <c r="AM123" s="100">
        <v>0</v>
      </c>
      <c r="AN123" s="100">
        <v>0</v>
      </c>
      <c r="AO123" s="100">
        <v>15.62</v>
      </c>
      <c r="AP123" s="100">
        <v>125.6</v>
      </c>
      <c r="AQ123" s="100">
        <v>3</v>
      </c>
      <c r="AR123" s="100">
        <v>0</v>
      </c>
      <c r="AS123" s="100">
        <v>20</v>
      </c>
      <c r="AT123" s="100">
        <v>0</v>
      </c>
      <c r="AU123" s="100">
        <v>47.62</v>
      </c>
      <c r="AV123" s="100">
        <v>0</v>
      </c>
      <c r="AW123" s="100">
        <v>0</v>
      </c>
      <c r="AX123" s="100">
        <v>0</v>
      </c>
      <c r="AY123" s="100">
        <v>0</v>
      </c>
      <c r="AZ123" s="100">
        <v>0</v>
      </c>
      <c r="BA123" s="100">
        <v>0</v>
      </c>
      <c r="BB123" s="100">
        <v>0</v>
      </c>
      <c r="BC123" s="100">
        <v>0</v>
      </c>
      <c r="BD123" s="100">
        <v>0</v>
      </c>
      <c r="BE123" s="100">
        <v>0</v>
      </c>
      <c r="BF123" s="100">
        <v>0</v>
      </c>
      <c r="BG123" s="100">
        <v>0</v>
      </c>
      <c r="BH123" s="100"/>
      <c r="BI123" s="100"/>
    </row>
    <row r="124" ht="19.5" customHeight="1" spans="1:61">
      <c r="A124" s="86"/>
      <c r="B124" s="86">
        <v>1</v>
      </c>
      <c r="C124" s="86"/>
      <c r="D124" s="86" t="s">
        <v>319</v>
      </c>
      <c r="E124" s="100">
        <f t="shared" si="1"/>
        <v>30.4</v>
      </c>
      <c r="F124" s="100">
        <v>0</v>
      </c>
      <c r="G124" s="100">
        <v>0</v>
      </c>
      <c r="H124" s="100">
        <v>0</v>
      </c>
      <c r="I124" s="100">
        <v>0</v>
      </c>
      <c r="J124" s="100">
        <v>0</v>
      </c>
      <c r="K124" s="100">
        <v>0</v>
      </c>
      <c r="L124" s="100">
        <v>0</v>
      </c>
      <c r="M124" s="100">
        <v>0</v>
      </c>
      <c r="N124" s="100">
        <v>0</v>
      </c>
      <c r="O124" s="100">
        <v>0</v>
      </c>
      <c r="P124" s="100">
        <v>0</v>
      </c>
      <c r="Q124" s="100">
        <v>0</v>
      </c>
      <c r="R124" s="100">
        <v>0</v>
      </c>
      <c r="S124" s="100">
        <v>0</v>
      </c>
      <c r="T124" s="100">
        <v>30.4</v>
      </c>
      <c r="U124" s="100">
        <v>16</v>
      </c>
      <c r="V124" s="100">
        <v>6</v>
      </c>
      <c r="W124" s="100">
        <v>0</v>
      </c>
      <c r="X124" s="100">
        <v>0</v>
      </c>
      <c r="Y124" s="100">
        <v>0</v>
      </c>
      <c r="Z124" s="100">
        <v>0.4</v>
      </c>
      <c r="AA124" s="100">
        <v>0</v>
      </c>
      <c r="AB124" s="100">
        <v>0</v>
      </c>
      <c r="AC124" s="100">
        <v>5</v>
      </c>
      <c r="AD124" s="100">
        <v>3</v>
      </c>
      <c r="AE124" s="100">
        <v>0</v>
      </c>
      <c r="AF124" s="100"/>
      <c r="AG124" s="100">
        <v>0</v>
      </c>
      <c r="AH124" s="100">
        <v>0</v>
      </c>
      <c r="AI124" s="100">
        <v>0</v>
      </c>
      <c r="AJ124" s="100">
        <v>0</v>
      </c>
      <c r="AK124" s="100">
        <v>0</v>
      </c>
      <c r="AL124" s="100">
        <v>0</v>
      </c>
      <c r="AM124" s="100">
        <v>0</v>
      </c>
      <c r="AN124" s="100">
        <v>0</v>
      </c>
      <c r="AO124" s="100">
        <v>0</v>
      </c>
      <c r="AP124" s="100">
        <v>0</v>
      </c>
      <c r="AQ124" s="100">
        <v>0</v>
      </c>
      <c r="AR124" s="100">
        <v>0</v>
      </c>
      <c r="AS124" s="100">
        <v>0</v>
      </c>
      <c r="AT124" s="100">
        <v>0</v>
      </c>
      <c r="AU124" s="100">
        <v>0</v>
      </c>
      <c r="AV124" s="100">
        <v>0</v>
      </c>
      <c r="AW124" s="100">
        <v>0</v>
      </c>
      <c r="AX124" s="100">
        <v>0</v>
      </c>
      <c r="AY124" s="100">
        <v>0</v>
      </c>
      <c r="AZ124" s="100">
        <v>0</v>
      </c>
      <c r="BA124" s="100">
        <v>0</v>
      </c>
      <c r="BB124" s="100">
        <v>0</v>
      </c>
      <c r="BC124" s="100">
        <v>0</v>
      </c>
      <c r="BD124" s="100">
        <v>0</v>
      </c>
      <c r="BE124" s="100">
        <v>0</v>
      </c>
      <c r="BF124" s="100">
        <v>0</v>
      </c>
      <c r="BG124" s="100">
        <v>0</v>
      </c>
      <c r="BH124" s="100"/>
      <c r="BI124" s="100"/>
    </row>
    <row r="125" ht="19.5" customHeight="1" spans="1:61">
      <c r="A125" s="86">
        <v>220</v>
      </c>
      <c r="B125" s="86">
        <v>1</v>
      </c>
      <c r="C125" s="86">
        <v>2</v>
      </c>
      <c r="D125" s="86" t="s">
        <v>321</v>
      </c>
      <c r="E125" s="100">
        <f t="shared" si="1"/>
        <v>30.4</v>
      </c>
      <c r="F125" s="100">
        <v>0</v>
      </c>
      <c r="G125" s="100">
        <v>0</v>
      </c>
      <c r="H125" s="100">
        <v>0</v>
      </c>
      <c r="I125" s="100">
        <v>0</v>
      </c>
      <c r="J125" s="100">
        <v>0</v>
      </c>
      <c r="K125" s="100">
        <v>0</v>
      </c>
      <c r="L125" s="100">
        <v>0</v>
      </c>
      <c r="M125" s="100">
        <v>0</v>
      </c>
      <c r="N125" s="100">
        <v>0</v>
      </c>
      <c r="O125" s="100">
        <v>0</v>
      </c>
      <c r="P125" s="100">
        <v>0</v>
      </c>
      <c r="Q125" s="100">
        <v>0</v>
      </c>
      <c r="R125" s="100">
        <v>0</v>
      </c>
      <c r="S125" s="100">
        <v>0</v>
      </c>
      <c r="T125" s="100">
        <v>30.4</v>
      </c>
      <c r="U125" s="100">
        <v>16</v>
      </c>
      <c r="V125" s="100">
        <v>6</v>
      </c>
      <c r="W125" s="100">
        <v>0</v>
      </c>
      <c r="X125" s="100">
        <v>0</v>
      </c>
      <c r="Y125" s="100">
        <v>0</v>
      </c>
      <c r="Z125" s="100">
        <v>0.4</v>
      </c>
      <c r="AA125" s="100">
        <v>0</v>
      </c>
      <c r="AB125" s="100">
        <v>0</v>
      </c>
      <c r="AC125" s="100">
        <v>5</v>
      </c>
      <c r="AD125" s="100">
        <v>3</v>
      </c>
      <c r="AE125" s="100">
        <v>0</v>
      </c>
      <c r="AF125" s="100"/>
      <c r="AG125" s="100">
        <v>0</v>
      </c>
      <c r="AH125" s="100">
        <v>0</v>
      </c>
      <c r="AI125" s="100">
        <v>0</v>
      </c>
      <c r="AJ125" s="100">
        <v>0</v>
      </c>
      <c r="AK125" s="100">
        <v>0</v>
      </c>
      <c r="AL125" s="100">
        <v>0</v>
      </c>
      <c r="AM125" s="100">
        <v>0</v>
      </c>
      <c r="AN125" s="100">
        <v>0</v>
      </c>
      <c r="AO125" s="100">
        <v>0</v>
      </c>
      <c r="AP125" s="100">
        <v>0</v>
      </c>
      <c r="AQ125" s="100">
        <v>0</v>
      </c>
      <c r="AR125" s="100">
        <v>0</v>
      </c>
      <c r="AS125" s="100">
        <v>0</v>
      </c>
      <c r="AT125" s="100">
        <v>0</v>
      </c>
      <c r="AU125" s="100">
        <v>0</v>
      </c>
      <c r="AV125" s="100">
        <v>0</v>
      </c>
      <c r="AW125" s="100">
        <v>0</v>
      </c>
      <c r="AX125" s="100">
        <v>0</v>
      </c>
      <c r="AY125" s="100">
        <v>0</v>
      </c>
      <c r="AZ125" s="100">
        <v>0</v>
      </c>
      <c r="BA125" s="100">
        <v>0</v>
      </c>
      <c r="BB125" s="100">
        <v>0</v>
      </c>
      <c r="BC125" s="100">
        <v>0</v>
      </c>
      <c r="BD125" s="100">
        <v>0</v>
      </c>
      <c r="BE125" s="100">
        <v>0</v>
      </c>
      <c r="BF125" s="100">
        <v>0</v>
      </c>
      <c r="BG125" s="100">
        <v>0</v>
      </c>
      <c r="BH125" s="100"/>
      <c r="BI125" s="100"/>
    </row>
    <row r="126" ht="19.5" customHeight="1" spans="1:61">
      <c r="A126" s="86"/>
      <c r="B126" s="86">
        <v>2</v>
      </c>
      <c r="C126" s="86"/>
      <c r="D126" s="86" t="s">
        <v>325</v>
      </c>
      <c r="E126" s="100">
        <f t="shared" si="1"/>
        <v>1111.8966</v>
      </c>
      <c r="F126" s="100">
        <v>748.3176</v>
      </c>
      <c r="G126" s="100">
        <v>513.3756</v>
      </c>
      <c r="H126" s="100">
        <v>15.232</v>
      </c>
      <c r="I126" s="100">
        <v>0</v>
      </c>
      <c r="J126" s="100">
        <v>159.6521</v>
      </c>
      <c r="K126" s="100">
        <v>0</v>
      </c>
      <c r="L126" s="100">
        <v>0</v>
      </c>
      <c r="M126" s="100">
        <v>0</v>
      </c>
      <c r="N126" s="100">
        <v>0</v>
      </c>
      <c r="O126" s="100">
        <v>0</v>
      </c>
      <c r="P126" s="100">
        <v>0</v>
      </c>
      <c r="Q126" s="100">
        <v>0</v>
      </c>
      <c r="R126" s="100">
        <v>0</v>
      </c>
      <c r="S126" s="100">
        <v>60.0579</v>
      </c>
      <c r="T126" s="100">
        <v>363.579</v>
      </c>
      <c r="U126" s="100">
        <v>22.4</v>
      </c>
      <c r="V126" s="100">
        <v>7.72</v>
      </c>
      <c r="W126" s="100">
        <v>0.15</v>
      </c>
      <c r="X126" s="100">
        <v>1.5</v>
      </c>
      <c r="Y126" s="100">
        <v>8</v>
      </c>
      <c r="Z126" s="100">
        <v>9.814</v>
      </c>
      <c r="AA126" s="100">
        <v>0</v>
      </c>
      <c r="AB126" s="100">
        <v>0</v>
      </c>
      <c r="AC126" s="100">
        <v>7.5</v>
      </c>
      <c r="AD126" s="100">
        <v>10.48</v>
      </c>
      <c r="AE126" s="100">
        <v>0</v>
      </c>
      <c r="AF126" s="100"/>
      <c r="AG126" s="100">
        <v>54.175</v>
      </c>
      <c r="AH126" s="100">
        <v>0</v>
      </c>
      <c r="AI126" s="100">
        <v>30</v>
      </c>
      <c r="AJ126" s="100">
        <v>0</v>
      </c>
      <c r="AK126" s="100">
        <v>0</v>
      </c>
      <c r="AL126" s="100">
        <v>0</v>
      </c>
      <c r="AM126" s="100">
        <v>0</v>
      </c>
      <c r="AN126" s="100">
        <v>0</v>
      </c>
      <c r="AO126" s="100">
        <v>15.62</v>
      </c>
      <c r="AP126" s="100">
        <v>125.6</v>
      </c>
      <c r="AQ126" s="100">
        <v>3</v>
      </c>
      <c r="AR126" s="100">
        <v>0</v>
      </c>
      <c r="AS126" s="100">
        <v>20</v>
      </c>
      <c r="AT126" s="100">
        <v>0</v>
      </c>
      <c r="AU126" s="100">
        <v>47.62</v>
      </c>
      <c r="AV126" s="100">
        <v>0</v>
      </c>
      <c r="AW126" s="100">
        <v>0</v>
      </c>
      <c r="AX126" s="100">
        <v>0</v>
      </c>
      <c r="AY126" s="100">
        <v>0</v>
      </c>
      <c r="AZ126" s="100">
        <v>0</v>
      </c>
      <c r="BA126" s="100">
        <v>0</v>
      </c>
      <c r="BB126" s="100">
        <v>0</v>
      </c>
      <c r="BC126" s="100">
        <v>0</v>
      </c>
      <c r="BD126" s="100">
        <v>0</v>
      </c>
      <c r="BE126" s="100">
        <v>0</v>
      </c>
      <c r="BF126" s="100">
        <v>0</v>
      </c>
      <c r="BG126" s="100">
        <v>0</v>
      </c>
      <c r="BH126" s="100"/>
      <c r="BI126" s="100"/>
    </row>
    <row r="127" ht="19.5" customHeight="1" spans="1:61">
      <c r="A127" s="86">
        <v>220</v>
      </c>
      <c r="B127" s="86">
        <v>2</v>
      </c>
      <c r="C127" s="86">
        <v>2</v>
      </c>
      <c r="D127" s="86" t="s">
        <v>326</v>
      </c>
      <c r="E127" s="100">
        <f t="shared" si="1"/>
        <v>201.52</v>
      </c>
      <c r="F127" s="100">
        <v>0</v>
      </c>
      <c r="G127" s="100">
        <v>0</v>
      </c>
      <c r="H127" s="100">
        <v>0</v>
      </c>
      <c r="I127" s="100">
        <v>0</v>
      </c>
      <c r="J127" s="100">
        <v>0</v>
      </c>
      <c r="K127" s="100">
        <v>0</v>
      </c>
      <c r="L127" s="100">
        <v>0</v>
      </c>
      <c r="M127" s="100">
        <v>0</v>
      </c>
      <c r="N127" s="100">
        <v>0</v>
      </c>
      <c r="O127" s="100">
        <v>0</v>
      </c>
      <c r="P127" s="100">
        <v>0</v>
      </c>
      <c r="Q127" s="100">
        <v>0</v>
      </c>
      <c r="R127" s="100">
        <v>0</v>
      </c>
      <c r="S127" s="100">
        <v>0</v>
      </c>
      <c r="T127" s="100">
        <v>201.52</v>
      </c>
      <c r="U127" s="100">
        <v>0</v>
      </c>
      <c r="V127" s="100">
        <v>0</v>
      </c>
      <c r="W127" s="100">
        <v>0</v>
      </c>
      <c r="X127" s="100">
        <v>0</v>
      </c>
      <c r="Y127" s="100">
        <v>0</v>
      </c>
      <c r="Z127" s="100">
        <v>0</v>
      </c>
      <c r="AA127" s="100">
        <v>0</v>
      </c>
      <c r="AB127" s="100">
        <v>0</v>
      </c>
      <c r="AC127" s="100">
        <v>0</v>
      </c>
      <c r="AD127" s="100">
        <v>0</v>
      </c>
      <c r="AE127" s="100">
        <v>0</v>
      </c>
      <c r="AF127" s="100"/>
      <c r="AG127" s="100">
        <v>0</v>
      </c>
      <c r="AH127" s="100">
        <v>0</v>
      </c>
      <c r="AI127" s="100">
        <v>30</v>
      </c>
      <c r="AJ127" s="100">
        <v>0</v>
      </c>
      <c r="AK127" s="100">
        <v>0</v>
      </c>
      <c r="AL127" s="100">
        <v>0</v>
      </c>
      <c r="AM127" s="100">
        <v>0</v>
      </c>
      <c r="AN127" s="100">
        <v>0</v>
      </c>
      <c r="AO127" s="100">
        <v>12.92</v>
      </c>
      <c r="AP127" s="100">
        <v>125.6</v>
      </c>
      <c r="AQ127" s="100">
        <v>3</v>
      </c>
      <c r="AR127" s="100">
        <v>0</v>
      </c>
      <c r="AS127" s="100">
        <v>20</v>
      </c>
      <c r="AT127" s="100">
        <v>0</v>
      </c>
      <c r="AU127" s="100">
        <v>10</v>
      </c>
      <c r="AV127" s="100">
        <v>0</v>
      </c>
      <c r="AW127" s="100">
        <v>0</v>
      </c>
      <c r="AX127" s="100">
        <v>0</v>
      </c>
      <c r="AY127" s="100">
        <v>0</v>
      </c>
      <c r="AZ127" s="100">
        <v>0</v>
      </c>
      <c r="BA127" s="100">
        <v>0</v>
      </c>
      <c r="BB127" s="100">
        <v>0</v>
      </c>
      <c r="BC127" s="100">
        <v>0</v>
      </c>
      <c r="BD127" s="100">
        <v>0</v>
      </c>
      <c r="BE127" s="100">
        <v>0</v>
      </c>
      <c r="BF127" s="100">
        <v>0</v>
      </c>
      <c r="BG127" s="100">
        <v>0</v>
      </c>
      <c r="BH127" s="100"/>
      <c r="BI127" s="100"/>
    </row>
    <row r="128" ht="19.5" customHeight="1" spans="1:61">
      <c r="A128" s="86">
        <v>220</v>
      </c>
      <c r="B128" s="86">
        <v>2</v>
      </c>
      <c r="C128" s="86">
        <v>5</v>
      </c>
      <c r="D128" s="86" t="s">
        <v>327</v>
      </c>
      <c r="E128" s="100">
        <f t="shared" si="1"/>
        <v>2.7</v>
      </c>
      <c r="F128" s="100">
        <v>0</v>
      </c>
      <c r="G128" s="100">
        <v>0</v>
      </c>
      <c r="H128" s="100">
        <v>0</v>
      </c>
      <c r="I128" s="100">
        <v>0</v>
      </c>
      <c r="J128" s="100">
        <v>0</v>
      </c>
      <c r="K128" s="100">
        <v>0</v>
      </c>
      <c r="L128" s="100">
        <v>0</v>
      </c>
      <c r="M128" s="100">
        <v>0</v>
      </c>
      <c r="N128" s="100">
        <v>0</v>
      </c>
      <c r="O128" s="100">
        <v>0</v>
      </c>
      <c r="P128" s="100">
        <v>0</v>
      </c>
      <c r="Q128" s="100">
        <v>0</v>
      </c>
      <c r="R128" s="100">
        <v>0</v>
      </c>
      <c r="S128" s="100">
        <v>0</v>
      </c>
      <c r="T128" s="100">
        <v>2.7</v>
      </c>
      <c r="U128" s="100">
        <v>0</v>
      </c>
      <c r="V128" s="100">
        <v>0</v>
      </c>
      <c r="W128" s="100">
        <v>0</v>
      </c>
      <c r="X128" s="100">
        <v>0</v>
      </c>
      <c r="Y128" s="100">
        <v>0</v>
      </c>
      <c r="Z128" s="100">
        <v>0</v>
      </c>
      <c r="AA128" s="100">
        <v>0</v>
      </c>
      <c r="AB128" s="100">
        <v>0</v>
      </c>
      <c r="AC128" s="100">
        <v>0</v>
      </c>
      <c r="AD128" s="100">
        <v>0</v>
      </c>
      <c r="AE128" s="100">
        <v>0</v>
      </c>
      <c r="AF128" s="100"/>
      <c r="AG128" s="100">
        <v>0</v>
      </c>
      <c r="AH128" s="100">
        <v>0</v>
      </c>
      <c r="AI128" s="100">
        <v>0</v>
      </c>
      <c r="AJ128" s="100">
        <v>0</v>
      </c>
      <c r="AK128" s="100">
        <v>0</v>
      </c>
      <c r="AL128" s="100">
        <v>0</v>
      </c>
      <c r="AM128" s="100">
        <v>0</v>
      </c>
      <c r="AN128" s="100">
        <v>0</v>
      </c>
      <c r="AO128" s="100">
        <v>2.7</v>
      </c>
      <c r="AP128" s="100">
        <v>0</v>
      </c>
      <c r="AQ128" s="100">
        <v>0</v>
      </c>
      <c r="AR128" s="100">
        <v>0</v>
      </c>
      <c r="AS128" s="100">
        <v>0</v>
      </c>
      <c r="AT128" s="100">
        <v>0</v>
      </c>
      <c r="AU128" s="100">
        <v>0</v>
      </c>
      <c r="AV128" s="100">
        <v>0</v>
      </c>
      <c r="AW128" s="100">
        <v>0</v>
      </c>
      <c r="AX128" s="100">
        <v>0</v>
      </c>
      <c r="AY128" s="100">
        <v>0</v>
      </c>
      <c r="AZ128" s="100">
        <v>0</v>
      </c>
      <c r="BA128" s="100">
        <v>0</v>
      </c>
      <c r="BB128" s="100">
        <v>0</v>
      </c>
      <c r="BC128" s="100">
        <v>0</v>
      </c>
      <c r="BD128" s="100">
        <v>0</v>
      </c>
      <c r="BE128" s="100">
        <v>0</v>
      </c>
      <c r="BF128" s="100">
        <v>0</v>
      </c>
      <c r="BG128" s="100">
        <v>0</v>
      </c>
      <c r="BH128" s="100"/>
      <c r="BI128" s="100"/>
    </row>
    <row r="129" ht="19.5" customHeight="1" spans="1:61">
      <c r="A129" s="86">
        <v>220</v>
      </c>
      <c r="B129" s="86">
        <v>2</v>
      </c>
      <c r="C129" s="86">
        <v>50</v>
      </c>
      <c r="D129" s="86" t="s">
        <v>328</v>
      </c>
      <c r="E129" s="100">
        <f t="shared" si="1"/>
        <v>907.6766</v>
      </c>
      <c r="F129" s="100">
        <v>748.3176</v>
      </c>
      <c r="G129" s="100">
        <v>513.3756</v>
      </c>
      <c r="H129" s="100">
        <v>15.232</v>
      </c>
      <c r="I129" s="100">
        <v>0</v>
      </c>
      <c r="J129" s="100">
        <v>159.6521</v>
      </c>
      <c r="K129" s="100">
        <v>0</v>
      </c>
      <c r="L129" s="100">
        <v>0</v>
      </c>
      <c r="M129" s="100">
        <v>0</v>
      </c>
      <c r="N129" s="100">
        <v>0</v>
      </c>
      <c r="O129" s="100">
        <v>0</v>
      </c>
      <c r="P129" s="100">
        <v>0</v>
      </c>
      <c r="Q129" s="100">
        <v>0</v>
      </c>
      <c r="R129" s="100">
        <v>0</v>
      </c>
      <c r="S129" s="100">
        <v>60.0579</v>
      </c>
      <c r="T129" s="100">
        <v>159.359</v>
      </c>
      <c r="U129" s="100">
        <v>22.4</v>
      </c>
      <c r="V129" s="100">
        <v>7.72</v>
      </c>
      <c r="W129" s="100">
        <v>0.15</v>
      </c>
      <c r="X129" s="100">
        <v>1.5</v>
      </c>
      <c r="Y129" s="100">
        <v>8</v>
      </c>
      <c r="Z129" s="100">
        <v>9.814</v>
      </c>
      <c r="AA129" s="100">
        <v>0</v>
      </c>
      <c r="AB129" s="100">
        <v>0</v>
      </c>
      <c r="AC129" s="100">
        <v>7.5</v>
      </c>
      <c r="AD129" s="100">
        <v>10.48</v>
      </c>
      <c r="AE129" s="100">
        <v>0</v>
      </c>
      <c r="AF129" s="100"/>
      <c r="AG129" s="100">
        <v>54.175</v>
      </c>
      <c r="AH129" s="100">
        <v>0</v>
      </c>
      <c r="AI129" s="100">
        <v>0</v>
      </c>
      <c r="AJ129" s="100">
        <v>0</v>
      </c>
      <c r="AK129" s="100">
        <v>0</v>
      </c>
      <c r="AL129" s="100">
        <v>0</v>
      </c>
      <c r="AM129" s="100">
        <v>0</v>
      </c>
      <c r="AN129" s="100">
        <v>0</v>
      </c>
      <c r="AO129" s="100">
        <v>0</v>
      </c>
      <c r="AP129" s="100">
        <v>0</v>
      </c>
      <c r="AQ129" s="100">
        <v>0</v>
      </c>
      <c r="AR129" s="100">
        <v>0</v>
      </c>
      <c r="AS129" s="100">
        <v>0</v>
      </c>
      <c r="AT129" s="100">
        <v>0</v>
      </c>
      <c r="AU129" s="100">
        <v>37.62</v>
      </c>
      <c r="AV129" s="100">
        <v>0</v>
      </c>
      <c r="AW129" s="100">
        <v>0</v>
      </c>
      <c r="AX129" s="100">
        <v>0</v>
      </c>
      <c r="AY129" s="100">
        <v>0</v>
      </c>
      <c r="AZ129" s="100">
        <v>0</v>
      </c>
      <c r="BA129" s="100">
        <v>0</v>
      </c>
      <c r="BB129" s="100">
        <v>0</v>
      </c>
      <c r="BC129" s="100">
        <v>0</v>
      </c>
      <c r="BD129" s="100">
        <v>0</v>
      </c>
      <c r="BE129" s="100">
        <v>0</v>
      </c>
      <c r="BF129" s="100">
        <v>0</v>
      </c>
      <c r="BG129" s="100">
        <v>0</v>
      </c>
      <c r="BH129" s="100"/>
      <c r="BI129" s="100"/>
    </row>
    <row r="130" ht="19.5" customHeight="1" spans="1:61">
      <c r="A130" s="86">
        <v>221</v>
      </c>
      <c r="B130" s="86"/>
      <c r="C130" s="86"/>
      <c r="D130" s="86" t="s">
        <v>57</v>
      </c>
      <c r="E130" s="100">
        <f t="shared" si="1"/>
        <v>310.562784</v>
      </c>
      <c r="F130" s="100">
        <v>310.562784</v>
      </c>
      <c r="G130" s="100">
        <v>0</v>
      </c>
      <c r="H130" s="100">
        <v>0</v>
      </c>
      <c r="I130" s="100">
        <v>0</v>
      </c>
      <c r="J130" s="100">
        <v>0</v>
      </c>
      <c r="K130" s="100">
        <v>0</v>
      </c>
      <c r="L130" s="100">
        <v>0</v>
      </c>
      <c r="M130" s="100">
        <v>0</v>
      </c>
      <c r="N130" s="100">
        <v>0</v>
      </c>
      <c r="O130" s="100">
        <v>0</v>
      </c>
      <c r="P130" s="100">
        <v>310.562784</v>
      </c>
      <c r="Q130" s="100">
        <v>0</v>
      </c>
      <c r="R130" s="100">
        <v>0</v>
      </c>
      <c r="S130" s="100">
        <v>0</v>
      </c>
      <c r="T130" s="100">
        <v>0</v>
      </c>
      <c r="U130" s="100">
        <v>0</v>
      </c>
      <c r="V130" s="100">
        <v>0</v>
      </c>
      <c r="W130" s="100">
        <v>0</v>
      </c>
      <c r="X130" s="100">
        <v>0</v>
      </c>
      <c r="Y130" s="100">
        <v>0</v>
      </c>
      <c r="Z130" s="100">
        <v>0</v>
      </c>
      <c r="AA130" s="100">
        <v>0</v>
      </c>
      <c r="AB130" s="100">
        <v>0</v>
      </c>
      <c r="AC130" s="100">
        <v>0</v>
      </c>
      <c r="AD130" s="100">
        <v>0</v>
      </c>
      <c r="AE130" s="100">
        <v>0</v>
      </c>
      <c r="AF130" s="100"/>
      <c r="AG130" s="100">
        <v>0</v>
      </c>
      <c r="AH130" s="100">
        <v>0</v>
      </c>
      <c r="AI130" s="100">
        <v>0</v>
      </c>
      <c r="AJ130" s="100">
        <v>0</v>
      </c>
      <c r="AK130" s="100">
        <v>0</v>
      </c>
      <c r="AL130" s="100">
        <v>0</v>
      </c>
      <c r="AM130" s="100">
        <v>0</v>
      </c>
      <c r="AN130" s="100">
        <v>0</v>
      </c>
      <c r="AO130" s="100">
        <v>0</v>
      </c>
      <c r="AP130" s="100">
        <v>0</v>
      </c>
      <c r="AQ130" s="100">
        <v>0</v>
      </c>
      <c r="AR130" s="100">
        <v>0</v>
      </c>
      <c r="AS130" s="100">
        <v>0</v>
      </c>
      <c r="AT130" s="100">
        <v>0</v>
      </c>
      <c r="AU130" s="100">
        <v>0</v>
      </c>
      <c r="AV130" s="100">
        <v>0</v>
      </c>
      <c r="AW130" s="100">
        <v>0</v>
      </c>
      <c r="AX130" s="100">
        <v>0</v>
      </c>
      <c r="AY130" s="100">
        <v>0</v>
      </c>
      <c r="AZ130" s="100">
        <v>0</v>
      </c>
      <c r="BA130" s="100">
        <v>0</v>
      </c>
      <c r="BB130" s="100">
        <v>0</v>
      </c>
      <c r="BC130" s="100">
        <v>0</v>
      </c>
      <c r="BD130" s="100">
        <v>0</v>
      </c>
      <c r="BE130" s="100">
        <v>0</v>
      </c>
      <c r="BF130" s="100">
        <v>0</v>
      </c>
      <c r="BG130" s="100">
        <v>0</v>
      </c>
      <c r="BH130" s="100"/>
      <c r="BI130" s="100"/>
    </row>
    <row r="131" ht="19.5" customHeight="1" spans="1:61">
      <c r="A131" s="86"/>
      <c r="B131" s="86">
        <v>1</v>
      </c>
      <c r="C131" s="86"/>
      <c r="D131" s="86" t="s">
        <v>330</v>
      </c>
      <c r="E131" s="100">
        <f t="shared" si="1"/>
        <v>0</v>
      </c>
      <c r="F131" s="100">
        <v>0</v>
      </c>
      <c r="G131" s="100">
        <v>0</v>
      </c>
      <c r="H131" s="100">
        <v>0</v>
      </c>
      <c r="I131" s="100">
        <v>0</v>
      </c>
      <c r="J131" s="100">
        <v>0</v>
      </c>
      <c r="K131" s="100">
        <v>0</v>
      </c>
      <c r="L131" s="100">
        <v>0</v>
      </c>
      <c r="M131" s="100">
        <v>0</v>
      </c>
      <c r="N131" s="100">
        <v>0</v>
      </c>
      <c r="O131" s="100">
        <v>0</v>
      </c>
      <c r="P131" s="100">
        <v>0</v>
      </c>
      <c r="Q131" s="100">
        <v>0</v>
      </c>
      <c r="R131" s="100">
        <v>0</v>
      </c>
      <c r="S131" s="100">
        <v>0</v>
      </c>
      <c r="T131" s="100">
        <v>0</v>
      </c>
      <c r="U131" s="100">
        <v>0</v>
      </c>
      <c r="V131" s="100">
        <v>0</v>
      </c>
      <c r="W131" s="100">
        <v>0</v>
      </c>
      <c r="X131" s="100">
        <v>0</v>
      </c>
      <c r="Y131" s="100">
        <v>0</v>
      </c>
      <c r="Z131" s="100">
        <v>0</v>
      </c>
      <c r="AA131" s="100">
        <v>0</v>
      </c>
      <c r="AB131" s="100">
        <v>0</v>
      </c>
      <c r="AC131" s="100">
        <v>0</v>
      </c>
      <c r="AD131" s="100">
        <v>0</v>
      </c>
      <c r="AE131" s="100">
        <v>0</v>
      </c>
      <c r="AF131" s="100"/>
      <c r="AG131" s="100">
        <v>0</v>
      </c>
      <c r="AH131" s="100">
        <v>0</v>
      </c>
      <c r="AI131" s="100">
        <v>0</v>
      </c>
      <c r="AJ131" s="100">
        <v>0</v>
      </c>
      <c r="AK131" s="100">
        <v>0</v>
      </c>
      <c r="AL131" s="100">
        <v>0</v>
      </c>
      <c r="AM131" s="100">
        <v>0</v>
      </c>
      <c r="AN131" s="100">
        <v>0</v>
      </c>
      <c r="AO131" s="100">
        <v>0</v>
      </c>
      <c r="AP131" s="100">
        <v>0</v>
      </c>
      <c r="AQ131" s="100">
        <v>0</v>
      </c>
      <c r="AR131" s="100">
        <v>0</v>
      </c>
      <c r="AS131" s="100">
        <v>0</v>
      </c>
      <c r="AT131" s="100">
        <v>0</v>
      </c>
      <c r="AU131" s="100">
        <v>0</v>
      </c>
      <c r="AV131" s="100">
        <v>0</v>
      </c>
      <c r="AW131" s="100">
        <v>0</v>
      </c>
      <c r="AX131" s="100">
        <v>0</v>
      </c>
      <c r="AY131" s="100">
        <v>0</v>
      </c>
      <c r="AZ131" s="100">
        <v>0</v>
      </c>
      <c r="BA131" s="100">
        <v>0</v>
      </c>
      <c r="BB131" s="100">
        <v>0</v>
      </c>
      <c r="BC131" s="100">
        <v>0</v>
      </c>
      <c r="BD131" s="100">
        <v>0</v>
      </c>
      <c r="BE131" s="100">
        <v>0</v>
      </c>
      <c r="BF131" s="100">
        <v>0</v>
      </c>
      <c r="BG131" s="100">
        <v>0</v>
      </c>
      <c r="BH131" s="100"/>
      <c r="BI131" s="100"/>
    </row>
    <row r="132" ht="19.5" customHeight="1" spans="1:61">
      <c r="A132" s="86">
        <v>221</v>
      </c>
      <c r="B132" s="86">
        <v>1</v>
      </c>
      <c r="C132" s="86">
        <v>3</v>
      </c>
      <c r="D132" s="86" t="s">
        <v>332</v>
      </c>
      <c r="E132" s="100">
        <f t="shared" si="1"/>
        <v>0</v>
      </c>
      <c r="F132" s="100">
        <v>0</v>
      </c>
      <c r="G132" s="100">
        <v>0</v>
      </c>
      <c r="H132" s="100">
        <v>0</v>
      </c>
      <c r="I132" s="100">
        <v>0</v>
      </c>
      <c r="J132" s="100">
        <v>0</v>
      </c>
      <c r="K132" s="100">
        <v>0</v>
      </c>
      <c r="L132" s="100">
        <v>0</v>
      </c>
      <c r="M132" s="100">
        <v>0</v>
      </c>
      <c r="N132" s="100">
        <v>0</v>
      </c>
      <c r="O132" s="100">
        <v>0</v>
      </c>
      <c r="P132" s="100">
        <v>0</v>
      </c>
      <c r="Q132" s="100">
        <v>0</v>
      </c>
      <c r="R132" s="100">
        <v>0</v>
      </c>
      <c r="S132" s="100">
        <v>0</v>
      </c>
      <c r="T132" s="100">
        <v>0</v>
      </c>
      <c r="U132" s="100">
        <v>0</v>
      </c>
      <c r="V132" s="100">
        <v>0</v>
      </c>
      <c r="W132" s="100">
        <v>0</v>
      </c>
      <c r="X132" s="100">
        <v>0</v>
      </c>
      <c r="Y132" s="100">
        <v>0</v>
      </c>
      <c r="Z132" s="100">
        <v>0</v>
      </c>
      <c r="AA132" s="100">
        <v>0</v>
      </c>
      <c r="AB132" s="100">
        <v>0</v>
      </c>
      <c r="AC132" s="100">
        <v>0</v>
      </c>
      <c r="AD132" s="100">
        <v>0</v>
      </c>
      <c r="AE132" s="100">
        <v>0</v>
      </c>
      <c r="AF132" s="100"/>
      <c r="AG132" s="100">
        <v>0</v>
      </c>
      <c r="AH132" s="100">
        <v>0</v>
      </c>
      <c r="AI132" s="100">
        <v>0</v>
      </c>
      <c r="AJ132" s="100">
        <v>0</v>
      </c>
      <c r="AK132" s="100">
        <v>0</v>
      </c>
      <c r="AL132" s="100">
        <v>0</v>
      </c>
      <c r="AM132" s="100">
        <v>0</v>
      </c>
      <c r="AN132" s="100">
        <v>0</v>
      </c>
      <c r="AO132" s="100">
        <v>0</v>
      </c>
      <c r="AP132" s="100">
        <v>0</v>
      </c>
      <c r="AQ132" s="100">
        <v>0</v>
      </c>
      <c r="AR132" s="100">
        <v>0</v>
      </c>
      <c r="AS132" s="100">
        <v>0</v>
      </c>
      <c r="AT132" s="100">
        <v>0</v>
      </c>
      <c r="AU132" s="100">
        <v>0</v>
      </c>
      <c r="AV132" s="100">
        <v>0</v>
      </c>
      <c r="AW132" s="100">
        <v>0</v>
      </c>
      <c r="AX132" s="100">
        <v>0</v>
      </c>
      <c r="AY132" s="100">
        <v>0</v>
      </c>
      <c r="AZ132" s="100">
        <v>0</v>
      </c>
      <c r="BA132" s="100">
        <v>0</v>
      </c>
      <c r="BB132" s="100">
        <v>0</v>
      </c>
      <c r="BC132" s="100">
        <v>0</v>
      </c>
      <c r="BD132" s="100">
        <v>0</v>
      </c>
      <c r="BE132" s="100">
        <v>0</v>
      </c>
      <c r="BF132" s="100">
        <v>0</v>
      </c>
      <c r="BG132" s="100">
        <v>0</v>
      </c>
      <c r="BH132" s="100"/>
      <c r="BI132" s="100"/>
    </row>
    <row r="133" ht="19.5" customHeight="1" spans="1:61">
      <c r="A133" s="86"/>
      <c r="B133" s="86">
        <v>2</v>
      </c>
      <c r="C133" s="86"/>
      <c r="D133" s="86" t="s">
        <v>333</v>
      </c>
      <c r="E133" s="100">
        <f t="shared" si="1"/>
        <v>310.562784</v>
      </c>
      <c r="F133" s="100">
        <v>310.562784</v>
      </c>
      <c r="G133" s="100">
        <v>0</v>
      </c>
      <c r="H133" s="100">
        <v>0</v>
      </c>
      <c r="I133" s="100">
        <v>0</v>
      </c>
      <c r="J133" s="100">
        <v>0</v>
      </c>
      <c r="K133" s="100">
        <v>0</v>
      </c>
      <c r="L133" s="100">
        <v>0</v>
      </c>
      <c r="M133" s="100">
        <v>0</v>
      </c>
      <c r="N133" s="100">
        <v>0</v>
      </c>
      <c r="O133" s="100">
        <v>0</v>
      </c>
      <c r="P133" s="100">
        <v>310.562784</v>
      </c>
      <c r="Q133" s="100">
        <v>0</v>
      </c>
      <c r="R133" s="100">
        <v>0</v>
      </c>
      <c r="S133" s="100">
        <v>0</v>
      </c>
      <c r="T133" s="100">
        <v>0</v>
      </c>
      <c r="U133" s="100">
        <v>0</v>
      </c>
      <c r="V133" s="100">
        <v>0</v>
      </c>
      <c r="W133" s="100">
        <v>0</v>
      </c>
      <c r="X133" s="100">
        <v>0</v>
      </c>
      <c r="Y133" s="100">
        <v>0</v>
      </c>
      <c r="Z133" s="100">
        <v>0</v>
      </c>
      <c r="AA133" s="100">
        <v>0</v>
      </c>
      <c r="AB133" s="100">
        <v>0</v>
      </c>
      <c r="AC133" s="100">
        <v>0</v>
      </c>
      <c r="AD133" s="100">
        <v>0</v>
      </c>
      <c r="AE133" s="100">
        <v>0</v>
      </c>
      <c r="AF133" s="100"/>
      <c r="AG133" s="100">
        <v>0</v>
      </c>
      <c r="AH133" s="100">
        <v>0</v>
      </c>
      <c r="AI133" s="100">
        <v>0</v>
      </c>
      <c r="AJ133" s="100">
        <v>0</v>
      </c>
      <c r="AK133" s="100">
        <v>0</v>
      </c>
      <c r="AL133" s="100">
        <v>0</v>
      </c>
      <c r="AM133" s="100">
        <v>0</v>
      </c>
      <c r="AN133" s="100">
        <v>0</v>
      </c>
      <c r="AO133" s="100">
        <v>0</v>
      </c>
      <c r="AP133" s="100">
        <v>0</v>
      </c>
      <c r="AQ133" s="100">
        <v>0</v>
      </c>
      <c r="AR133" s="100">
        <v>0</v>
      </c>
      <c r="AS133" s="100">
        <v>0</v>
      </c>
      <c r="AT133" s="100">
        <v>0</v>
      </c>
      <c r="AU133" s="100">
        <v>0</v>
      </c>
      <c r="AV133" s="100">
        <v>0</v>
      </c>
      <c r="AW133" s="100">
        <v>0</v>
      </c>
      <c r="AX133" s="100">
        <v>0</v>
      </c>
      <c r="AY133" s="100">
        <v>0</v>
      </c>
      <c r="AZ133" s="100">
        <v>0</v>
      </c>
      <c r="BA133" s="100">
        <v>0</v>
      </c>
      <c r="BB133" s="100">
        <v>0</v>
      </c>
      <c r="BC133" s="100">
        <v>0</v>
      </c>
      <c r="BD133" s="100">
        <v>0</v>
      </c>
      <c r="BE133" s="100">
        <v>0</v>
      </c>
      <c r="BF133" s="100">
        <v>0</v>
      </c>
      <c r="BG133" s="100">
        <v>0</v>
      </c>
      <c r="BH133" s="100"/>
      <c r="BI133" s="100"/>
    </row>
    <row r="134" ht="19.5" customHeight="1" spans="1:61">
      <c r="A134" s="86">
        <v>221</v>
      </c>
      <c r="B134" s="86">
        <v>2</v>
      </c>
      <c r="C134" s="86">
        <v>1</v>
      </c>
      <c r="D134" s="86" t="s">
        <v>334</v>
      </c>
      <c r="E134" s="100">
        <f t="shared" si="1"/>
        <v>310.562784</v>
      </c>
      <c r="F134" s="100">
        <v>310.562784</v>
      </c>
      <c r="G134" s="100">
        <v>0</v>
      </c>
      <c r="H134" s="100">
        <v>0</v>
      </c>
      <c r="I134" s="100">
        <v>0</v>
      </c>
      <c r="J134" s="100">
        <v>0</v>
      </c>
      <c r="K134" s="100">
        <v>0</v>
      </c>
      <c r="L134" s="100">
        <v>0</v>
      </c>
      <c r="M134" s="100">
        <v>0</v>
      </c>
      <c r="N134" s="100">
        <v>0</v>
      </c>
      <c r="O134" s="100">
        <v>0</v>
      </c>
      <c r="P134" s="100">
        <v>310.562784</v>
      </c>
      <c r="Q134" s="100">
        <v>0</v>
      </c>
      <c r="R134" s="100">
        <v>0</v>
      </c>
      <c r="S134" s="100">
        <v>0</v>
      </c>
      <c r="T134" s="100">
        <v>0</v>
      </c>
      <c r="U134" s="100">
        <v>0</v>
      </c>
      <c r="V134" s="100">
        <v>0</v>
      </c>
      <c r="W134" s="100">
        <v>0</v>
      </c>
      <c r="X134" s="100">
        <v>0</v>
      </c>
      <c r="Y134" s="100">
        <v>0</v>
      </c>
      <c r="Z134" s="100">
        <v>0</v>
      </c>
      <c r="AA134" s="100">
        <v>0</v>
      </c>
      <c r="AB134" s="100">
        <v>0</v>
      </c>
      <c r="AC134" s="100">
        <v>0</v>
      </c>
      <c r="AD134" s="100">
        <v>0</v>
      </c>
      <c r="AE134" s="100">
        <v>0</v>
      </c>
      <c r="AF134" s="100"/>
      <c r="AG134" s="100">
        <v>0</v>
      </c>
      <c r="AH134" s="100">
        <v>0</v>
      </c>
      <c r="AI134" s="100">
        <v>0</v>
      </c>
      <c r="AJ134" s="100">
        <v>0</v>
      </c>
      <c r="AK134" s="100">
        <v>0</v>
      </c>
      <c r="AL134" s="100">
        <v>0</v>
      </c>
      <c r="AM134" s="100">
        <v>0</v>
      </c>
      <c r="AN134" s="100">
        <v>0</v>
      </c>
      <c r="AO134" s="100">
        <v>0</v>
      </c>
      <c r="AP134" s="100">
        <v>0</v>
      </c>
      <c r="AQ134" s="100">
        <v>0</v>
      </c>
      <c r="AR134" s="100">
        <v>0</v>
      </c>
      <c r="AS134" s="100">
        <v>0</v>
      </c>
      <c r="AT134" s="100">
        <v>0</v>
      </c>
      <c r="AU134" s="100">
        <v>0</v>
      </c>
      <c r="AV134" s="100">
        <v>0</v>
      </c>
      <c r="AW134" s="100">
        <v>0</v>
      </c>
      <c r="AX134" s="100">
        <v>0</v>
      </c>
      <c r="AY134" s="100">
        <v>0</v>
      </c>
      <c r="AZ134" s="100">
        <v>0</v>
      </c>
      <c r="BA134" s="100">
        <v>0</v>
      </c>
      <c r="BB134" s="100">
        <v>0</v>
      </c>
      <c r="BC134" s="100">
        <v>0</v>
      </c>
      <c r="BD134" s="100">
        <v>0</v>
      </c>
      <c r="BE134" s="100">
        <v>0</v>
      </c>
      <c r="BF134" s="100">
        <v>0</v>
      </c>
      <c r="BG134" s="100">
        <v>0</v>
      </c>
      <c r="BH134" s="100"/>
      <c r="BI134" s="100"/>
    </row>
  </sheetData>
  <sheetProtection formatCells="0" formatColumns="0" formatRows="0"/>
  <mergeCells count="23">
    <mergeCell ref="A1:BI1"/>
    <mergeCell ref="F4:I4"/>
    <mergeCell ref="K4:O4"/>
    <mergeCell ref="Q4:S4"/>
    <mergeCell ref="U4:AH4"/>
    <mergeCell ref="AK4:AM4"/>
    <mergeCell ref="AN4:AP4"/>
    <mergeCell ref="AW4:AY4"/>
    <mergeCell ref="AZ4:BD4"/>
    <mergeCell ref="F5:S5"/>
    <mergeCell ref="T5:AU5"/>
    <mergeCell ref="AV5:BG5"/>
    <mergeCell ref="BH5:BI5"/>
    <mergeCell ref="A6:A7"/>
    <mergeCell ref="B6:B7"/>
    <mergeCell ref="C6:C7"/>
    <mergeCell ref="D4:D7"/>
    <mergeCell ref="E4:E5"/>
    <mergeCell ref="E6:E7"/>
    <mergeCell ref="F6:F7"/>
    <mergeCell ref="T6:T7"/>
    <mergeCell ref="AV6:AV7"/>
    <mergeCell ref="A4:C5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showGridLines="0" showZeros="0" workbookViewId="0">
      <selection activeCell="J7" sqref="J7"/>
    </sheetView>
  </sheetViews>
  <sheetFormatPr defaultColWidth="9" defaultRowHeight="14.25"/>
  <cols>
    <col min="1" max="3" width="5.875" style="64" customWidth="1"/>
    <col min="4" max="4" width="37.25" style="64" customWidth="1"/>
    <col min="5" max="7" width="13.375" style="64" customWidth="1"/>
    <col min="8" max="8" width="18.875" style="64" customWidth="1"/>
    <col min="9" max="16" width="9.875" style="64" customWidth="1"/>
    <col min="17" max="16384" width="9" style="64"/>
  </cols>
  <sheetData>
    <row r="1" ht="22.5" customHeight="1" spans="1:16">
      <c r="A1" s="77" t="s">
        <v>588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</row>
    <row r="2" customHeight="1" spans="1:16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88" t="s">
        <v>589</v>
      </c>
    </row>
    <row r="3" customHeight="1" spans="1:16">
      <c r="A3" s="78" t="s">
        <v>3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88" t="s">
        <v>4</v>
      </c>
    </row>
    <row r="4" ht="35.25" customHeight="1" spans="1:16">
      <c r="A4" s="79" t="s">
        <v>496</v>
      </c>
      <c r="B4" s="80"/>
      <c r="C4" s="81"/>
      <c r="D4" s="82" t="s">
        <v>341</v>
      </c>
      <c r="E4" s="79" t="s">
        <v>497</v>
      </c>
      <c r="F4" s="80"/>
      <c r="G4" s="81"/>
      <c r="H4" s="79" t="s">
        <v>498</v>
      </c>
      <c r="I4" s="80"/>
      <c r="J4" s="80"/>
      <c r="K4" s="80"/>
      <c r="L4" s="80"/>
      <c r="M4" s="80"/>
      <c r="N4" s="80"/>
      <c r="O4" s="80"/>
      <c r="P4" s="81"/>
    </row>
    <row r="5" ht="24" customHeight="1" spans="1:16">
      <c r="A5" s="83" t="s">
        <v>83</v>
      </c>
      <c r="B5" s="84" t="s">
        <v>84</v>
      </c>
      <c r="C5" s="84" t="s">
        <v>85</v>
      </c>
      <c r="D5" s="85"/>
      <c r="E5" s="84" t="s">
        <v>86</v>
      </c>
      <c r="F5" s="84" t="s">
        <v>499</v>
      </c>
      <c r="G5" s="84" t="s">
        <v>500</v>
      </c>
      <c r="H5" s="84" t="s">
        <v>86</v>
      </c>
      <c r="I5" s="84" t="s">
        <v>343</v>
      </c>
      <c r="J5" s="84" t="s">
        <v>501</v>
      </c>
      <c r="K5" s="84" t="s">
        <v>502</v>
      </c>
      <c r="L5" s="84" t="s">
        <v>503</v>
      </c>
      <c r="M5" s="84" t="s">
        <v>347</v>
      </c>
      <c r="N5" s="84" t="s">
        <v>348</v>
      </c>
      <c r="O5" s="84" t="s">
        <v>504</v>
      </c>
      <c r="P5" s="84" t="s">
        <v>65</v>
      </c>
    </row>
    <row r="6" s="76" customFormat="1" ht="22.5" customHeight="1" spans="1:16">
      <c r="A6" s="86">
        <v>212</v>
      </c>
      <c r="B6" s="86"/>
      <c r="C6" s="86"/>
      <c r="D6" s="86" t="s">
        <v>41</v>
      </c>
      <c r="E6" s="87">
        <v>2800</v>
      </c>
      <c r="F6" s="87"/>
      <c r="G6" s="87">
        <v>2800</v>
      </c>
      <c r="H6" s="87">
        <v>2800</v>
      </c>
      <c r="I6" s="87"/>
      <c r="J6" s="87">
        <v>2800</v>
      </c>
      <c r="K6" s="87"/>
      <c r="L6" s="87"/>
      <c r="M6" s="87"/>
      <c r="N6" s="87"/>
      <c r="O6" s="87"/>
      <c r="P6" s="87"/>
    </row>
    <row r="7" s="76" customFormat="1" ht="22.5" customHeight="1" spans="1:16">
      <c r="A7" s="86"/>
      <c r="B7" s="86">
        <v>14</v>
      </c>
      <c r="C7" s="86"/>
      <c r="D7" s="86" t="s">
        <v>590</v>
      </c>
      <c r="E7" s="87">
        <v>2800</v>
      </c>
      <c r="F7" s="87"/>
      <c r="G7" s="87">
        <v>2800</v>
      </c>
      <c r="H7" s="87">
        <v>2800</v>
      </c>
      <c r="I7" s="87"/>
      <c r="J7" s="87">
        <v>2800</v>
      </c>
      <c r="K7" s="87"/>
      <c r="L7" s="87"/>
      <c r="M7" s="87"/>
      <c r="N7" s="87"/>
      <c r="O7" s="87"/>
      <c r="P7" s="87"/>
    </row>
    <row r="8" s="76" customFormat="1" ht="22.5" customHeight="1" spans="1:16">
      <c r="A8" s="86"/>
      <c r="B8" s="86"/>
      <c r="C8" s="86">
        <v>1</v>
      </c>
      <c r="D8" s="86" t="s">
        <v>591</v>
      </c>
      <c r="E8" s="87">
        <v>2800</v>
      </c>
      <c r="F8" s="87"/>
      <c r="G8" s="87">
        <v>2800</v>
      </c>
      <c r="H8" s="87">
        <v>2800</v>
      </c>
      <c r="I8" s="87"/>
      <c r="J8" s="87">
        <v>2800</v>
      </c>
      <c r="K8" s="87"/>
      <c r="L8" s="87"/>
      <c r="M8" s="87"/>
      <c r="N8" s="87"/>
      <c r="O8" s="87"/>
      <c r="P8" s="87"/>
    </row>
    <row r="9" s="76" customFormat="1" ht="22.5" customHeight="1" spans="1:16">
      <c r="A9" s="86"/>
      <c r="B9" s="86"/>
      <c r="C9" s="86"/>
      <c r="D9" s="86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</row>
    <row r="10" s="76" customFormat="1" ht="22.5" customHeight="1" spans="1:16">
      <c r="A10" s="86"/>
      <c r="B10" s="86"/>
      <c r="C10" s="86"/>
      <c r="D10" s="86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</row>
    <row r="11" s="76" customFormat="1" ht="22.5" customHeight="1" spans="1:16">
      <c r="A11" s="86"/>
      <c r="B11" s="86"/>
      <c r="C11" s="86"/>
      <c r="D11" s="86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</row>
    <row r="12" s="76" customFormat="1" ht="22.5" customHeight="1" spans="1:16">
      <c r="A12" s="86"/>
      <c r="B12" s="86"/>
      <c r="C12" s="86"/>
      <c r="D12" s="86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</row>
    <row r="13" s="76" customFormat="1" ht="22.5" customHeight="1" spans="1:16">
      <c r="A13" s="86"/>
      <c r="B13" s="86"/>
      <c r="C13" s="86"/>
      <c r="D13" s="86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</row>
  </sheetData>
  <sheetProtection formatCells="0" formatColumns="0" formatRows="0"/>
  <mergeCells count="5">
    <mergeCell ref="A1:P1"/>
    <mergeCell ref="A4:C4"/>
    <mergeCell ref="E4:G4"/>
    <mergeCell ref="H4:P4"/>
    <mergeCell ref="D4:D5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showGridLines="0" showZeros="0" workbookViewId="0">
      <selection activeCell="E11" sqref="E11"/>
    </sheetView>
  </sheetViews>
  <sheetFormatPr defaultColWidth="9" defaultRowHeight="14.25" outlineLevelCol="1"/>
  <cols>
    <col min="1" max="1" width="37.375" customWidth="1"/>
    <col min="2" max="2" width="49.75" customWidth="1"/>
  </cols>
  <sheetData>
    <row r="1" customHeight="1" spans="1:2">
      <c r="A1" s="65"/>
      <c r="B1" s="66"/>
    </row>
    <row r="2" ht="27" customHeight="1" spans="1:2">
      <c r="A2" s="67" t="s">
        <v>592</v>
      </c>
      <c r="B2" s="68"/>
    </row>
    <row r="3" ht="27" customHeight="1" spans="1:2">
      <c r="A3" s="67"/>
      <c r="B3" s="69" t="s">
        <v>593</v>
      </c>
    </row>
    <row r="4" customHeight="1" spans="2:2">
      <c r="B4" s="69" t="s">
        <v>4</v>
      </c>
    </row>
    <row r="5" s="64" customFormat="1" ht="55.5" customHeight="1" spans="1:2">
      <c r="A5" s="70" t="s">
        <v>594</v>
      </c>
      <c r="B5" s="70" t="s">
        <v>8</v>
      </c>
    </row>
    <row r="6" s="64" customFormat="1" ht="27.75" customHeight="1" spans="1:2">
      <c r="A6" s="71" t="s">
        <v>595</v>
      </c>
      <c r="B6" s="72">
        <f>B7+B8+B9</f>
        <v>610.9</v>
      </c>
    </row>
    <row r="7" s="64" customFormat="1" ht="51.75" customHeight="1" spans="1:2">
      <c r="A7" s="73" t="s">
        <v>596</v>
      </c>
      <c r="B7" s="72">
        <v>65</v>
      </c>
    </row>
    <row r="8" s="64" customFormat="1" ht="51.75" customHeight="1" spans="1:2">
      <c r="A8" s="74" t="s">
        <v>597</v>
      </c>
      <c r="B8" s="72">
        <v>173.4</v>
      </c>
    </row>
    <row r="9" s="64" customFormat="1" ht="51.75" customHeight="1" spans="1:2">
      <c r="A9" s="74" t="s">
        <v>598</v>
      </c>
      <c r="B9" s="72">
        <f>B10+B11</f>
        <v>372.5</v>
      </c>
    </row>
    <row r="10" s="64" customFormat="1" ht="51.75" customHeight="1" spans="1:2">
      <c r="A10" s="74" t="s">
        <v>599</v>
      </c>
      <c r="B10" s="72">
        <v>62</v>
      </c>
    </row>
    <row r="11" ht="51.75" customHeight="1" spans="1:2">
      <c r="A11" s="75" t="s">
        <v>600</v>
      </c>
      <c r="B11" s="72">
        <v>310.5</v>
      </c>
    </row>
  </sheetData>
  <sheetProtection formatCells="0" formatColumns="0" formatRows="0"/>
  <mergeCells count="1">
    <mergeCell ref="A2:B2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封皮</vt:lpstr>
      <vt:lpstr>公开1</vt:lpstr>
      <vt:lpstr>公开2</vt:lpstr>
      <vt:lpstr>公开3</vt:lpstr>
      <vt:lpstr>公开4</vt:lpstr>
      <vt:lpstr>公开5</vt:lpstr>
      <vt:lpstr>公开6</vt:lpstr>
      <vt:lpstr>公开7</vt:lpstr>
      <vt:lpstr>公开8</vt:lpstr>
      <vt:lpstr>公开9</vt:lpstr>
      <vt:lpstr>公开表10</vt:lpstr>
      <vt:lpstr>公开11</vt:lpstr>
      <vt:lpstr>公开12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jiaojinxin</dc:creator>
  <cp:lastModifiedBy>Administrator</cp:lastModifiedBy>
  <dcterms:created xsi:type="dcterms:W3CDTF">2018-06-25T02:20:00Z</dcterms:created>
  <cp:lastPrinted>2018-06-26T02:49:00Z</cp:lastPrinted>
  <dcterms:modified xsi:type="dcterms:W3CDTF">2024-11-15T01:49:24Z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4722524</vt:i4>
  </property>
  <property fmtid="{D5CDD505-2E9C-101B-9397-08002B2CF9AE}" pid="3" name="KSOProductBuildVer">
    <vt:lpwstr>2052-12.1.0.18608</vt:lpwstr>
  </property>
  <property fmtid="{D5CDD505-2E9C-101B-9397-08002B2CF9AE}" pid="4" name="ICV">
    <vt:lpwstr>02A83390C3914009B025053FFB4F0BDB</vt:lpwstr>
  </property>
</Properties>
</file>