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皮" sheetId="1" r:id="rId1"/>
    <sheet name="公开1" sheetId="4" r:id="rId2"/>
    <sheet name="公开2" sheetId="5" r:id="rId3"/>
    <sheet name="公开3" sheetId="6" r:id="rId4"/>
    <sheet name="公开4" sheetId="8" r:id="rId5"/>
    <sheet name="公开5" sheetId="9" r:id="rId6"/>
    <sheet name="公开6" sheetId="14" r:id="rId7"/>
    <sheet name="公开7" sheetId="11" r:id="rId8"/>
    <sheet name="公开8" sheetId="12" r:id="rId9"/>
    <sheet name="公开9" sheetId="15" r:id="rId10"/>
    <sheet name="公开10" sheetId="16" r:id="rId11"/>
    <sheet name="公开11" sheetId="17" r:id="rId12"/>
    <sheet name="公开12" sheetId="18" r:id="rId13"/>
  </sheets>
  <definedNames>
    <definedName name="_xlnm.Print_Area" localSheetId="1">公开1!$A$1:$F$48</definedName>
    <definedName name="_xlnm.Print_Area" localSheetId="3">公开3!$A$1:$N$155</definedName>
    <definedName name="_xlnm.Print_Area" localSheetId="4">公开4!$A$1:$F$34</definedName>
    <definedName name="_xlnm.Print_Area" localSheetId="5">公开5!$A$1:$Q$94</definedName>
    <definedName name="_xlnm.Print_Area" localSheetId="6">公开6!$A$1:$BI$134</definedName>
    <definedName name="_xlnm.Print_Area" localSheetId="7">公开7!$A$1:$P$5</definedName>
    <definedName name="_xlnm.Print_Area" localSheetId="8">公开8!$A$1:$B$10</definedName>
    <definedName name="_xlnm.Print_Titles" localSheetId="1">公开1!$1:$5</definedName>
    <definedName name="_xlnm.Print_Titles" localSheetId="3">公开3!$1:$8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公开7!$1:$5</definedName>
    <definedName name="_xlnm.Print_Titles" localSheetId="8">公开8!$1:$4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<sst xmlns="http://schemas.openxmlformats.org/spreadsheetml/2006/main" count="2067" uniqueCount="648">
  <si>
    <t>2019年辽东湾新区（本级）部门预算和
“三公”经费预算公开表</t>
  </si>
  <si>
    <t>2019年度部门收入支出预算总表</t>
  </si>
  <si>
    <t>公开01表</t>
  </si>
  <si>
    <t>编制单位：</t>
  </si>
  <si>
    <t>金额单位：万元</t>
  </si>
  <si>
    <t>收          入</t>
  </si>
  <si>
    <t>支       出</t>
  </si>
  <si>
    <t>项          目</t>
  </si>
  <si>
    <t>金额</t>
  </si>
  <si>
    <t>项目(按经济分类)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</si>
  <si>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</si>
  <si>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</si>
  <si>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</si>
  <si>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</si>
  <si>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</si>
  <si>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</si>
  <si>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</si>
  <si>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</si>
  <si>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</si>
  <si>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</si>
  <si>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</si>
  <si>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</si>
  <si>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涉密项目支出</t>
  </si>
  <si>
    <t xml:space="preserve">    3、纳入预算管理的行政事业性收费收入</t>
  </si>
  <si>
    <t xml:space="preserve">    绩效工资</t>
  </si>
  <si>
    <t>教育支出</t>
  </si>
  <si>
    <t xml:space="preserve">    4、纳入专户管理的行政事业性收费收入</t>
  </si>
  <si>
    <t xml:space="preserve">        社会保险缴费</t>
  </si>
  <si>
    <t>科学技术支出</t>
  </si>
  <si>
    <t xml:space="preserve">    5、罚没收入</t>
  </si>
  <si>
    <t xml:space="preserve">        住房公积金</t>
  </si>
  <si>
    <t>文化体育与传媒支出</t>
  </si>
  <si>
    <t xml:space="preserve">    6、其他非税收入</t>
  </si>
  <si>
    <t xml:space="preserve">    其他工资福利支出</t>
  </si>
  <si>
    <t>社会保障和就业支出</t>
  </si>
  <si>
    <t>二、商品和服务支出</t>
  </si>
  <si>
    <t>社会保险基金支出</t>
  </si>
  <si>
    <t xml:space="preserve">    办公经费</t>
  </si>
  <si>
    <t>医疗卫生与计划生育支出</t>
  </si>
  <si>
    <t xml:space="preserve">    印刷费</t>
  </si>
  <si>
    <t>节能环保支出</t>
  </si>
  <si>
    <t xml:space="preserve">    咨询费 </t>
  </si>
  <si>
    <t>城乡社区支出</t>
  </si>
  <si>
    <t xml:space="preserve">    手续费</t>
  </si>
  <si>
    <t>农林水支出</t>
  </si>
  <si>
    <t xml:space="preserve">    水费</t>
  </si>
  <si>
    <t>交通运输支出</t>
  </si>
  <si>
    <t xml:space="preserve">    电费</t>
  </si>
  <si>
    <t>资源勘探信息等支出</t>
  </si>
  <si>
    <t xml:space="preserve">    邮电费</t>
  </si>
  <si>
    <t>商业服务业等支出</t>
  </si>
  <si>
    <t xml:space="preserve">    取暖费</t>
  </si>
  <si>
    <t>金融支出</t>
  </si>
  <si>
    <t xml:space="preserve">    物业管理费</t>
  </si>
  <si>
    <t>援助其他地区支出</t>
  </si>
  <si>
    <t xml:space="preserve">    差旅费</t>
  </si>
  <si>
    <t>国土海洋气象等支出</t>
  </si>
  <si>
    <t xml:space="preserve">    因公出国（出境）费用</t>
  </si>
  <si>
    <t>住房保障支出</t>
  </si>
  <si>
    <t xml:space="preserve">    维修（护）费</t>
  </si>
  <si>
    <t>灾害防治及应急管理事务</t>
  </si>
  <si>
    <t xml:space="preserve">    租赁费</t>
  </si>
  <si>
    <t>国有资本经营预算支出</t>
  </si>
  <si>
    <t xml:space="preserve">    会议费</t>
  </si>
  <si>
    <t>预备费</t>
  </si>
  <si>
    <t xml:space="preserve">    培训费</t>
  </si>
  <si>
    <t>其他支出</t>
  </si>
  <si>
    <t xml:space="preserve">    公务接待费</t>
  </si>
  <si>
    <t>转移性支出</t>
  </si>
  <si>
    <t xml:space="preserve">    专用材料费</t>
  </si>
  <si>
    <t>债务还本支出</t>
  </si>
  <si>
    <t xml:space="preserve">    被装购置费</t>
  </si>
  <si>
    <t>债务付息支出</t>
  </si>
  <si>
    <t xml:space="preserve">    专用染料费</t>
  </si>
  <si>
    <t>债务发行费用支出</t>
  </si>
  <si>
    <t xml:space="preserve">    劳务费</t>
  </si>
  <si>
    <t xml:space="preserve">    委托业务费</t>
  </si>
  <si>
    <t xml:space="preserve">    工会经费</t>
  </si>
  <si>
    <t xml:space="preserve">    公务用车运行维护费</t>
  </si>
  <si>
    <t xml:space="preserve">    其他交通费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</si>
  <si>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</si>
  <si>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</si>
  <si>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</si>
  <si>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</si>
  <si>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</si>
  <si>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</si>
  <si>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</si>
  <si>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九、对事业单位经常性补助</t>
  </si>
  <si>
    <t>本 年 收 入 合 计</t>
  </si>
  <si>
    <t>本 年 支 出 合 计</t>
  </si>
  <si>
    <t>2019年度部门收入预算表</t>
  </si>
  <si>
    <t>公开02表</t>
  </si>
  <si>
    <t>科目编码</t>
  </si>
  <si>
    <t>功能科目项名称</t>
  </si>
  <si>
    <t>本年收入合计</t>
  </si>
  <si>
    <t>财政拨款收入</t>
  </si>
  <si>
    <t>非税收入</t>
  </si>
  <si>
    <t>上级补助收入</t>
  </si>
  <si>
    <t>下级上解收入</t>
  </si>
  <si>
    <t>类</t>
  </si>
  <si>
    <t>款</t>
  </si>
  <si>
    <t>项</t>
  </si>
  <si>
    <t>合计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</si>
  <si>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</si>
  <si>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</si>
  <si>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</si>
  <si>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</si>
  <si>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</si>
  <si>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</si>
  <si>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</si>
  <si>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</si>
  <si>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</si>
  <si>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</si>
  <si>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  政务公开审批</t>
  </si>
  <si>
    <t>08</t>
  </si>
  <si>
    <t xml:space="preserve">    信访事务</t>
  </si>
  <si>
    <t>50</t>
  </si>
  <si>
    <t xml:space="preserve">    事业运行（政府办公厅（室）及相关机构事务）</t>
  </si>
  <si>
    <t>04</t>
  </si>
  <si>
    <t xml:space="preserve">  发展与改革事务</t>
  </si>
  <si>
    <t xml:space="preserve">  04</t>
  </si>
  <si>
    <t xml:space="preserve">    行政运行（发展与改革事务）</t>
  </si>
  <si>
    <t xml:space="preserve">    一般行政管理事务（发展与改革事务）</t>
  </si>
  <si>
    <t xml:space="preserve">    事业运行（发展与改革事务）</t>
  </si>
  <si>
    <t>05</t>
  </si>
  <si>
    <t xml:space="preserve">  统计信息事务</t>
  </si>
  <si>
    <t xml:space="preserve">  05</t>
  </si>
  <si>
    <t>07</t>
  </si>
  <si>
    <t xml:space="preserve">    专项普查活动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</si>
  <si>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</si>
  <si>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</si>
  <si>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</si>
  <si>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</si>
  <si>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</si>
  <si>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审计事务</t>
  </si>
  <si>
    <t xml:space="preserve">  08</t>
  </si>
  <si>
    <t xml:space="preserve">    一般行政管理事务（审计事务）</t>
  </si>
  <si>
    <t>11</t>
  </si>
  <si>
    <t xml:space="preserve">  纪检监察事务</t>
  </si>
  <si>
    <t xml:space="preserve">  11</t>
  </si>
  <si>
    <t xml:space="preserve">    行政运行（纪检监察事务）</t>
  </si>
  <si>
    <t xml:space="preserve">    一般行政管理事务（纪检监察事务）</t>
  </si>
  <si>
    <t xml:space="preserve">    事业运行（纪检监察事务）</t>
  </si>
  <si>
    <t>13</t>
  </si>
  <si>
    <t xml:space="preserve">  商贸事务</t>
  </si>
  <si>
    <t xml:space="preserve">  13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</si>
  <si>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</si>
  <si>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</si>
  <si>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</si>
  <si>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</si>
  <si>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>99</t>
  </si>
  <si>
    <t xml:space="preserve">    其他商贸事务支出</t>
  </si>
  <si>
    <t>15</t>
  </si>
  <si>
    <t xml:space="preserve">  工商行政管理事务</t>
  </si>
  <si>
    <t xml:space="preserve">  15</t>
  </si>
  <si>
    <t xml:space="preserve">    行政运行（工商行政管理事务）</t>
  </si>
  <si>
    <t>17</t>
  </si>
  <si>
    <t xml:space="preserve">  质量技术监督与检验检疫事务</t>
  </si>
  <si>
    <t xml:space="preserve">    事业运行</t>
  </si>
  <si>
    <t>29</t>
  </si>
  <si>
    <t xml:space="preserve">  群众团体事务</t>
  </si>
  <si>
    <t xml:space="preserve">  29</t>
  </si>
  <si>
    <t xml:space="preserve">    一般行政管理事务（群众团体事务）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</si>
  <si>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</si>
  <si>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</si>
  <si>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</si>
  <si>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</si>
  <si>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 xml:space="preserve">    其他党委办公厅(室)及相关机构事务支出</t>
  </si>
  <si>
    <t>32</t>
  </si>
  <si>
    <t xml:space="preserve">  组织事务</t>
  </si>
  <si>
    <t xml:space="preserve">  32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</si>
  <si>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</si>
  <si>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</si>
  <si>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</si>
  <si>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>33</t>
  </si>
  <si>
    <t xml:space="preserve">  宣传事务</t>
  </si>
  <si>
    <t xml:space="preserve">  33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</si>
  <si>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</si>
  <si>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</si>
  <si>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</si>
  <si>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>34</t>
  </si>
  <si>
    <t xml:space="preserve">  统战事务</t>
  </si>
  <si>
    <t xml:space="preserve">  34</t>
  </si>
  <si>
    <t xml:space="preserve">    行政运行（统战事务）</t>
  </si>
  <si>
    <t xml:space="preserve">    事业运行（统战事务）</t>
  </si>
  <si>
    <t xml:space="preserve">  武装警察</t>
  </si>
  <si>
    <t xml:space="preserve">    武装警察部队</t>
  </si>
  <si>
    <t xml:space="preserve">  检察</t>
  </si>
  <si>
    <t xml:space="preserve">    其他检察支出</t>
  </si>
  <si>
    <t xml:space="preserve">  法院</t>
  </si>
  <si>
    <t xml:space="preserve">    一般行政管理事务（法院）</t>
  </si>
  <si>
    <t xml:space="preserve">    其他法院支出</t>
  </si>
  <si>
    <t xml:space="preserve">  司法</t>
  </si>
  <si>
    <t xml:space="preserve">    行政运行</t>
  </si>
  <si>
    <t xml:space="preserve">    一般行政管理事务（司法）</t>
  </si>
  <si>
    <t>205</t>
  </si>
  <si>
    <t xml:space="preserve">  普通教育</t>
  </si>
  <si>
    <t xml:space="preserve">    学前教育</t>
  </si>
  <si>
    <t xml:space="preserve">    其他普通教育支出</t>
  </si>
  <si>
    <t xml:space="preserve">  进修及培训</t>
  </si>
  <si>
    <t xml:space="preserve">  205</t>
  </si>
  <si>
    <t xml:space="preserve">    培训支出</t>
  </si>
  <si>
    <t>208</t>
  </si>
  <si>
    <t xml:space="preserve">  民政管理事务</t>
  </si>
  <si>
    <t xml:space="preserve">  208</t>
  </si>
  <si>
    <t xml:space="preserve">  02</t>
  </si>
  <si>
    <t xml:space="preserve">    行政运行（民政管理事务）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</si>
  <si>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</si>
  <si>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</si>
  <si>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</si>
  <si>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</si>
  <si>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</si>
  <si>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</si>
  <si>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</si>
  <si>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社会保险补贴</t>
  </si>
  <si>
    <t xml:space="preserve">  抚恤</t>
  </si>
  <si>
    <t xml:space="preserve">    死亡抚恤</t>
  </si>
  <si>
    <t xml:space="preserve">  残疾人事业</t>
  </si>
  <si>
    <t xml:space="preserve">    其他残疾人事业支出</t>
  </si>
  <si>
    <t>25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</si>
  <si>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</si>
  <si>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</si>
  <si>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</si>
  <si>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</t>
  </si>
  <si>
    <t xml:space="preserve">  99</t>
  </si>
  <si>
    <t xml:space="preserve">    其他社会保障和就业支出</t>
  </si>
  <si>
    <t>210</t>
  </si>
  <si>
    <t xml:space="preserve">  公立医院</t>
  </si>
  <si>
    <t xml:space="preserve">  210</t>
  </si>
  <si>
    <t xml:space="preserve">    综合医院</t>
  </si>
  <si>
    <t xml:space="preserve">  公共卫生</t>
  </si>
  <si>
    <t xml:space="preserve">    疾病预防控制机构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</si>
  <si>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</si>
  <si>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</si>
  <si>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</si>
  <si>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</si>
  <si>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</si>
  <si>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211</t>
  </si>
  <si>
    <t xml:space="preserve">  环境保护管理事务</t>
  </si>
  <si>
    <t xml:space="preserve">    环境保护法规、规划及标准</t>
  </si>
  <si>
    <t xml:space="preserve">    环境保护行政许可</t>
  </si>
  <si>
    <t xml:space="preserve">  211</t>
  </si>
  <si>
    <t xml:space="preserve">  01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</si>
  <si>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</si>
  <si>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</si>
  <si>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</si>
  <si>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</si>
  <si>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</si>
  <si>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</si>
  <si>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</si>
  <si>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</si>
  <si>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</si>
  <si>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>212</t>
  </si>
  <si>
    <t xml:space="preserve">  城乡社区管理事务</t>
  </si>
  <si>
    <t xml:space="preserve">  212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</si>
  <si>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</si>
  <si>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</si>
  <si>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</si>
  <si>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</si>
  <si>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</si>
  <si>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</si>
  <si>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</si>
  <si>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</si>
  <si>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</si>
  <si>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</si>
  <si>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</si>
  <si>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</si>
  <si>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213</t>
  </si>
  <si>
    <t xml:space="preserve">  农业</t>
  </si>
  <si>
    <t xml:space="preserve">  213</t>
  </si>
  <si>
    <t xml:space="preserve">    事业运行（农业）</t>
  </si>
  <si>
    <t>10</t>
  </si>
  <si>
    <t xml:space="preserve">    执法监管</t>
  </si>
  <si>
    <t>214</t>
  </si>
  <si>
    <t xml:space="preserve">  公路水路运输</t>
  </si>
  <si>
    <t xml:space="preserve">  214</t>
  </si>
  <si>
    <t xml:space="preserve">    其他公路水路运输支出</t>
  </si>
  <si>
    <t>220</t>
  </si>
  <si>
    <t xml:space="preserve">  国土资源事务</t>
  </si>
  <si>
    <t xml:space="preserve">  220</t>
  </si>
  <si>
    <t xml:space="preserve">    一般行政管理事务（国土资源事务）</t>
  </si>
  <si>
    <t xml:space="preserve">    国土资源规划及管理</t>
  </si>
  <si>
    <t xml:space="preserve">    土地资源调查</t>
  </si>
  <si>
    <t xml:space="preserve">    土地资源利用与保护</t>
  </si>
  <si>
    <t xml:space="preserve">  海洋管理事务</t>
  </si>
  <si>
    <t xml:space="preserve">    事业运行（海洋管理事务）</t>
  </si>
  <si>
    <t>221</t>
  </si>
  <si>
    <t xml:space="preserve">  住房改革支出</t>
  </si>
  <si>
    <t xml:space="preserve">  221</t>
  </si>
  <si>
    <t xml:space="preserve">    住房公积金</t>
  </si>
  <si>
    <t>224</t>
  </si>
  <si>
    <t>灾害防治及应急管理支出</t>
  </si>
  <si>
    <t xml:space="preserve">  应急管理事务</t>
  </si>
  <si>
    <t xml:space="preserve">    一般行政管理事务</t>
  </si>
  <si>
    <t xml:space="preserve">    灾害风险防治</t>
  </si>
  <si>
    <t xml:space="preserve">    安全监管</t>
  </si>
  <si>
    <t xml:space="preserve">    应急救援</t>
  </si>
  <si>
    <t>09</t>
  </si>
  <si>
    <t xml:space="preserve">    应急管理事务</t>
  </si>
  <si>
    <t xml:space="preserve">  消防事务支出</t>
  </si>
  <si>
    <t xml:space="preserve">    消防应急救援</t>
  </si>
  <si>
    <t>2019年度部门支出预算表</t>
  </si>
  <si>
    <t>公开03表</t>
  </si>
  <si>
    <t>科目名称</t>
  </si>
  <si>
    <t>本年支出合计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</si>
  <si>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</si>
  <si>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</si>
  <si>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</si>
  <si>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</si>
  <si>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</si>
  <si>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</si>
  <si>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</si>
  <si>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对事业单位经
常性补助</t>
  </si>
  <si>
    <t>行政运行（政府办公厅（室）及相关机构事务）</t>
  </si>
  <si>
    <t>一般行政管理事务（政府办公厅（室）及相关机构事务）</t>
  </si>
  <si>
    <t>政务公开审批</t>
  </si>
  <si>
    <t>信访事务</t>
  </si>
  <si>
    <t>事业运行（政府办公厅（室）及相关机构事务）</t>
  </si>
  <si>
    <t>行政运行（发展与改革事务）</t>
  </si>
  <si>
    <t>一般行政管理事务（发展与改革事务）</t>
  </si>
  <si>
    <t>事业运行（发展与改革事务）</t>
  </si>
  <si>
    <t>专项普查活动</t>
  </si>
  <si>
    <t>行政运行（财政事务）</t>
  </si>
  <si>
    <t>一般行政管理事务（财政事务）</t>
  </si>
  <si>
    <t>事业运行（财政事务）</t>
  </si>
  <si>
    <t>一般行政管理事务（审计事务）</t>
  </si>
  <si>
    <t>行政运行（纪检监察事务）</t>
  </si>
  <si>
    <t>一般行政管理事务（纪检监察事务）</t>
  </si>
  <si>
    <t>事业运行（纪检监察事务）</t>
  </si>
  <si>
    <t>行政运行（商贸事务）</t>
  </si>
  <si>
    <t>一般行政管理事务（商贸事务）</t>
  </si>
  <si>
    <t>招商引资（商贸事务）</t>
  </si>
  <si>
    <t>事业运行（商贸事务）</t>
  </si>
  <si>
    <t xml:space="preserve"> 其他商贸事务支出（商贸事务）</t>
  </si>
  <si>
    <t>行政运行（工商行政管理事务）</t>
  </si>
  <si>
    <t>事业运行（质量技术监督与检验检疫事务）</t>
  </si>
  <si>
    <t>一般行政管理事务（群众团体事务）</t>
  </si>
  <si>
    <t>行政运行（党委办公厅（室）及相关机构事务）</t>
  </si>
  <si>
    <t>事业运行（党委办公厅（室）及相关机构事务）</t>
  </si>
  <si>
    <t xml:space="preserve">   其他党委办公厅(室)及相关机构事务支出</t>
  </si>
  <si>
    <t>行政运行（组织事务）</t>
  </si>
  <si>
    <t>一般行政管理事务（组织事务）</t>
  </si>
  <si>
    <t>事业运行（组织事务）</t>
  </si>
  <si>
    <t>行政运行（宣传事务）</t>
  </si>
  <si>
    <t>一般行政管理事务（宣传事务）</t>
  </si>
  <si>
    <t>事业运行（宣传事务）</t>
  </si>
  <si>
    <t>行政运行（统战事务）</t>
  </si>
  <si>
    <t>事业运行（统战事务）</t>
  </si>
  <si>
    <t xml:space="preserve">  </t>
  </si>
  <si>
    <t>涉密项目</t>
  </si>
  <si>
    <t>培训支出</t>
  </si>
  <si>
    <t>行政运行（民政管理事务）</t>
  </si>
  <si>
    <t>其他民政管理事务支出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</si>
  <si>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</si>
  <si>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</si>
  <si>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</si>
  <si>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</si>
  <si>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 xml:space="preserve">      死亡抚恤</t>
  </si>
  <si>
    <t>其他残疾人事业支出</t>
  </si>
  <si>
    <t xml:space="preserve">  25</t>
  </si>
  <si>
    <t>其他社会保障和就业支出</t>
  </si>
  <si>
    <t>综合医院</t>
  </si>
  <si>
    <t>疾病预防控制机构</t>
  </si>
  <si>
    <t>行政单位医疗</t>
  </si>
  <si>
    <t>事业单位医疗</t>
  </si>
  <si>
    <t>公务员医疗补助</t>
  </si>
  <si>
    <t>其他行政事业单位医疗支出</t>
  </si>
  <si>
    <t>大气</t>
  </si>
  <si>
    <t>水体</t>
  </si>
  <si>
    <t>其他污染防治支出</t>
  </si>
  <si>
    <t>城乡社区规划与管理</t>
  </si>
  <si>
    <t>其他城乡社区公共设施支出</t>
  </si>
  <si>
    <t>城乡社区环境卫生</t>
  </si>
  <si>
    <t>其他城乡社区支出</t>
  </si>
  <si>
    <t>事业运行（农业）</t>
  </si>
  <si>
    <t>执法监管</t>
  </si>
  <si>
    <t>其他公路水路运输支出</t>
  </si>
  <si>
    <t>一般行政管理事务（国土资源事务）</t>
  </si>
  <si>
    <t>国土资源规划及管理</t>
  </si>
  <si>
    <t>土地资源调查</t>
  </si>
  <si>
    <t>土地资源利用与保护</t>
  </si>
  <si>
    <t>事业运行（海洋管理事务）</t>
  </si>
  <si>
    <t>住房公积金</t>
  </si>
  <si>
    <t>2019年度财政拨款收入支出预算表</t>
  </si>
  <si>
    <t>公开04表</t>
  </si>
  <si>
    <t>项目（按经济分类）</t>
  </si>
  <si>
    <t>一、一般公共财政预算财政拨款</t>
  </si>
  <si>
    <t>一、基本支出</t>
  </si>
  <si>
    <t>二、政府性基金预算财政拨款</t>
  </si>
  <si>
    <t xml:space="preserve">    人员经费</t>
  </si>
  <si>
    <t xml:space="preserve">    日常公用经费</t>
  </si>
  <si>
    <t>二、项目支出</t>
  </si>
  <si>
    <t xml:space="preserve">    基本建设类项目</t>
  </si>
  <si>
    <t xml:space="preserve">    行政事业类项目</t>
  </si>
  <si>
    <t>支出经济分类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</si>
  <si>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</si>
  <si>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</si>
  <si>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</si>
  <si>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债务利息及费用支出</t>
  </si>
  <si>
    <t xml:space="preserve">    资本性支出</t>
  </si>
  <si>
    <t xml:space="preserve">    对企业补助</t>
  </si>
  <si>
    <t xml:space="preserve">   对事业单位经常性补助</t>
  </si>
  <si>
    <t xml:space="preserve">    对社会保障基金补助</t>
  </si>
  <si>
    <t xml:space="preserve">    其他支出</t>
  </si>
  <si>
    <t>2019年度一般公共预算财政拨款收入支出预算表</t>
  </si>
  <si>
    <t>公开05表</t>
  </si>
  <si>
    <t>支出功能分类科目编码</t>
  </si>
  <si>
    <t>本年收入</t>
  </si>
  <si>
    <t>本年支出</t>
  </si>
  <si>
    <t>基本支出</t>
  </si>
  <si>
    <t>项目支出</t>
  </si>
  <si>
    <t>商品和
服务支出</t>
  </si>
  <si>
    <t>对个人和
家庭的补助</t>
  </si>
  <si>
    <t>债务利息
及费用支出</t>
  </si>
  <si>
    <t>对社会保障基金补助</t>
  </si>
  <si>
    <t>招商引资</t>
  </si>
  <si>
    <t>1</t>
  </si>
  <si>
    <t>学前教育</t>
  </si>
  <si>
    <t>其他普通教育支出</t>
  </si>
  <si>
    <t>7</t>
  </si>
  <si>
    <t>4</t>
  </si>
  <si>
    <t>社会保险补贴</t>
  </si>
  <si>
    <t>死亡抚恤</t>
  </si>
  <si>
    <t>其他城市生活救助</t>
  </si>
  <si>
    <t>其他农村生活救助</t>
  </si>
  <si>
    <t>环境保护法规、规划及标准</t>
  </si>
  <si>
    <t>环境保护行政许可</t>
  </si>
  <si>
    <t>其他环境保护管理事务支出</t>
  </si>
  <si>
    <t>建设项目环评审查与监督</t>
  </si>
  <si>
    <t>其他环境监测与监察支出</t>
  </si>
  <si>
    <t>固体废弃物与化学品</t>
  </si>
  <si>
    <t>行政运行（城乡社区管理事务）</t>
  </si>
  <si>
    <t>一般行政管理事务（城乡社区管理事务）</t>
  </si>
  <si>
    <t>城管执法</t>
  </si>
  <si>
    <t>其他城乡社区管理事务支出</t>
  </si>
  <si>
    <t>2019年度一般公共预算财政拨款基本支出预算表</t>
  </si>
  <si>
    <t>公开06表</t>
  </si>
  <si>
    <t>政府
经济分类</t>
  </si>
  <si>
    <t>机关工资
福利支出
（501）</t>
  </si>
  <si>
    <t>社会保障缴费
（50102）</t>
  </si>
  <si>
    <t>住房公积金
（50103）</t>
  </si>
  <si>
    <t>其他工资福利支出
（50199）</t>
  </si>
  <si>
    <t>机关商品
和服务支出
（502）</t>
  </si>
  <si>
    <t>办公经费
（50201）</t>
  </si>
  <si>
    <t>会议费
（50202）</t>
  </si>
  <si>
    <t>培训费
（50203）</t>
  </si>
  <si>
    <t>专用材料购置费
（50204）</t>
  </si>
  <si>
    <t>委托业务费
（50205）</t>
  </si>
  <si>
    <t>公务接待费（50206）</t>
  </si>
  <si>
    <t>因公出国费用
（50207）</t>
  </si>
  <si>
    <t>公务用车运行维护费
（50208）</t>
  </si>
  <si>
    <t>维修费
（50209）</t>
  </si>
  <si>
    <t>其他商品和服务支出
（50299）</t>
  </si>
  <si>
    <t>对个人家庭的补助（509）</t>
  </si>
  <si>
    <t xml:space="preserve">
离退休费
（50905）</t>
  </si>
  <si>
    <t>社会福利和救助
（50901）</t>
  </si>
  <si>
    <t>助学金
（50902）</t>
  </si>
  <si>
    <t>个人农业生产补贴
（50903）</t>
  </si>
  <si>
    <t>其他对个人和家庭的补助
（50999）</t>
  </si>
  <si>
    <t>机关资本性支出（503）</t>
  </si>
  <si>
    <t>设备购置
（50306）</t>
  </si>
  <si>
    <t>工资福利支出（301）</t>
  </si>
  <si>
    <t>商品和服务支出（302）</t>
  </si>
  <si>
    <t>对个人和家庭的补助（303）</t>
  </si>
  <si>
    <t>资本性支出（310）</t>
  </si>
  <si>
    <t>部门基本支出经济分类合计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</si>
  <si>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</si>
  <si>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</si>
  <si>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</si>
  <si>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</si>
  <si>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</si>
  <si>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</si>
  <si>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职业年
金缴费</t>
  </si>
  <si>
    <t>职工基本医疗保险缴费</t>
  </si>
  <si>
    <t>公务员医疗补助缴费</t>
  </si>
  <si>
    <t>其他社会保障缴费</t>
  </si>
  <si>
    <t>伙食
补助费</t>
  </si>
  <si>
    <t>医疗费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</si>
  <si>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</si>
  <si>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</si>
  <si>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</si>
  <si>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</si>
  <si>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</si>
  <si>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</si>
  <si>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</si>
  <si>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</si>
  <si>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</si>
  <si>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</si>
  <si>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</si>
  <si>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</si>
  <si>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</si>
  <si>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</si>
  <si>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</si>
  <si>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</si>
  <si>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</si>
  <si>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</si>
  <si>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</si>
  <si>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</si>
  <si>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</si>
  <si>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</si>
  <si>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委托业务费</t>
  </si>
  <si>
    <t>公务接待费</t>
  </si>
  <si>
    <t>因公出国费用</t>
  </si>
  <si>
    <t>公务用车运行维护费</t>
  </si>
  <si>
    <t>维修费</t>
  </si>
  <si>
    <t>其他商品和服务支出</t>
  </si>
  <si>
    <t>离休费</t>
  </si>
  <si>
    <t>退休费</t>
  </si>
  <si>
    <t>退役费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</si>
  <si>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</si>
  <si>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</si>
  <si>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</si>
  <si>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</si>
  <si>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</si>
  <si>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</si>
  <si>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</si>
  <si>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其他对个人和家庭的补助</t>
  </si>
  <si>
    <t>办公设备购置</t>
  </si>
  <si>
    <t>2019年度政府性基金收入支出预算表</t>
  </si>
  <si>
    <t>公开07表</t>
  </si>
  <si>
    <t>污水处理费及对应专项债务收入安排的支出</t>
  </si>
  <si>
    <t>污水处理设施建设和运营</t>
  </si>
  <si>
    <t>2019年度一般公共预算“三公”经费支出预算表</t>
  </si>
  <si>
    <t>公开08表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</si>
  <si>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</si>
  <si>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</si>
  <si>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</si>
  <si>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</si>
  <si>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</si>
  <si>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</si>
  <si>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</si>
  <si>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2019年政府采购预算支出情况表</t>
  </si>
  <si>
    <t>单位：万元</t>
  </si>
  <si>
    <t>采购项目</t>
  </si>
  <si>
    <t>采购金额</t>
  </si>
  <si>
    <t>备注</t>
  </si>
  <si>
    <t>办公设备类</t>
  </si>
  <si>
    <t>专用设备类</t>
  </si>
  <si>
    <t>专用材料类</t>
  </si>
  <si>
    <t>公务用车购置</t>
  </si>
  <si>
    <t>信息网络及软件购置</t>
  </si>
  <si>
    <t>购买服务类</t>
  </si>
  <si>
    <t>工程类</t>
  </si>
  <si>
    <t>物资类</t>
  </si>
  <si>
    <t>印刷类</t>
  </si>
  <si>
    <t>2019年度综合预算项目支出公开表</t>
  </si>
  <si>
    <t>公开10表</t>
  </si>
  <si>
    <t>编制单位：辽东湾新区财政金融部</t>
  </si>
  <si>
    <t>单位名称</t>
  </si>
  <si>
    <t>经济分类（类）</t>
  </si>
  <si>
    <t>项目名称</t>
  </si>
  <si>
    <t>项目申请理由及内容</t>
  </si>
  <si>
    <t>是否政府采购</t>
  </si>
  <si>
    <t>是否政府购买服务</t>
  </si>
  <si>
    <t>资金来源</t>
  </si>
  <si>
    <t>财政     拨款</t>
  </si>
  <si>
    <t>盘锦辽东湾新区本级</t>
  </si>
  <si>
    <t>党群工作部</t>
  </si>
  <si>
    <t>辽东湾新区党史馆装饰装修</t>
  </si>
  <si>
    <t xml:space="preserve"> 完成党史馆建设及维护， 确保年底前交付使用。</t>
  </si>
  <si>
    <t>否</t>
  </si>
  <si>
    <t>综合办公室</t>
  </si>
  <si>
    <t>办公楼零星维修费用</t>
  </si>
  <si>
    <t>办公楼维修维护，管委会办公楼、综合楼、信访接待中心、健身房内水、电、气、暖等日常维护及公共设施的维修和维护，以及制冷和供暖设备维修、维护和保养费用</t>
  </si>
  <si>
    <t>经济发展局</t>
  </si>
  <si>
    <t>第四次全国经济普查</t>
  </si>
  <si>
    <t xml:space="preserve">完成第四次全国经济普查的宣传、统计工作
   </t>
  </si>
  <si>
    <t>基础设施建设部</t>
  </si>
  <si>
    <t>棚改项目经费</t>
  </si>
  <si>
    <t xml:space="preserve">目标：完成新区的棚改贷款工作，组织准备棚改贷款相关要件
</t>
  </si>
  <si>
    <t>行政审批局</t>
  </si>
  <si>
    <t>项目投资审批费用</t>
  </si>
  <si>
    <t xml:space="preserve">新区“承诺制示范园区”文件方案中“多评合一、统一评审”工作，要求新区负责为企业编制各类报告及负担专家评审费用。
</t>
  </si>
  <si>
    <t>商务与科技部</t>
  </si>
  <si>
    <t>特色街区启动及推介费</t>
  </si>
  <si>
    <t>电商大厦、创业大厦、创业孵化中心、保税物流中心、荣兴众创空间、物流大厦等楼宇。兴隆商业街、江南风情园特色街、荣兴长白朝鲜族民俗街、国际名品城等特色街区的启动和推介。</t>
  </si>
  <si>
    <t>项目工作部</t>
  </si>
  <si>
    <t>项目调度电子平台建设及首年维护经费</t>
  </si>
  <si>
    <t xml:space="preserve">建设多级联动的项目调度电子平台，能实现PC端和移动平台端信息实时共享
</t>
  </si>
  <si>
    <t>园区招商经费</t>
  </si>
  <si>
    <t>招商经费</t>
  </si>
  <si>
    <t xml:space="preserve">完成新区国内外招商工作，完成2018年“走出去、引进来”任务目标
</t>
  </si>
  <si>
    <t>督查室</t>
  </si>
  <si>
    <t>智慧督查系统维护、升级费。</t>
  </si>
  <si>
    <t xml:space="preserve">完成新区工作任务和人员考勤的督查工作，每年工作任务更新、录、考核
</t>
  </si>
  <si>
    <t>审计局</t>
  </si>
  <si>
    <t>国有公司、工程造价审核等委托业务费</t>
  </si>
  <si>
    <t xml:space="preserve">完成新区的审计工作任务，完成领导干部经济责任审计、国有公司审计、工程造价审核、其他专项审计。
</t>
  </si>
  <si>
    <t>应急管理部</t>
  </si>
  <si>
    <t>安全生产工作经费</t>
  </si>
  <si>
    <t xml:space="preserve">完成新区安全生产工作，完成企业安全生产的检查、监督、指导工作
</t>
  </si>
  <si>
    <t>财政金融部</t>
  </si>
  <si>
    <t>国有公司年度审计费</t>
  </si>
  <si>
    <t xml:space="preserve">完成新区国有公司的年度审计
</t>
  </si>
  <si>
    <t>2019年度重点项目支出预算绩效目标情况表</t>
  </si>
  <si>
    <t>公开11表</t>
  </si>
  <si>
    <t>编制单位：盘锦辽东湾新区管理委员会</t>
  </si>
  <si>
    <t>序号</t>
  </si>
  <si>
    <t>财政拨款</t>
  </si>
  <si>
    <t>纳入专户管理的行政事业性收费等非税收入</t>
  </si>
  <si>
    <t>其他非税收入</t>
  </si>
  <si>
    <t>项目绩效目标和绩效指标</t>
  </si>
  <si>
    <t>绩效管理分类</t>
  </si>
  <si>
    <t>项目实施进度概述</t>
  </si>
  <si>
    <t>财政部门安排的预算拨款收入</t>
  </si>
  <si>
    <t>纳入预算管理的行政事业性收费等非税收入</t>
  </si>
  <si>
    <t>纳入政府性基金预算管理收入</t>
  </si>
  <si>
    <t>截至二季度</t>
  </si>
  <si>
    <t>截至三季度</t>
  </si>
  <si>
    <t>截至四季度</t>
  </si>
  <si>
    <t xml:space="preserve">目标：完成党史馆建设及维护 
指标：
    01：产出指标 &gt;  质量指标 &gt; 确保年底前交付使用。
   </t>
  </si>
  <si>
    <t>经费类</t>
  </si>
  <si>
    <t>目标：办公楼维修维护
指标：
    01：产出指标 &gt;  质量指标 &gt;管委会办公楼、综合楼、信访接待中心、健身房内水、电、气、暖等日常维护及公共设施的维修和维护15万元以及制冷和供暖设备维修、维护和保养费用</t>
  </si>
  <si>
    <t xml:space="preserve">目标：完成第四次全国经济普查工作
指标：
    01：产出指标 &gt;  质量指标 &gt;完成第四次全国经济普查的宣传、统计工作
   </t>
  </si>
  <si>
    <t xml:space="preserve">目标：完成新区的棚改贷款工作
指标：
    02：产出指标 &gt;  质量指标 &gt;组织准备棚改贷款相关要件
</t>
  </si>
  <si>
    <t>目标：新区“承诺制示范园区”文件方案中“多评合一、统一评审”工作，要求新区负责为企业编制各类报告及负担专家评审费用。
指标：
    01：产出指标 &gt;  质量指标 &gt;为企业编制各类报告及负担专家评审费用</t>
  </si>
  <si>
    <t xml:space="preserve">目标：特色街区的启动和推介
指标：
    05：产出指标 &gt;  质量指标 &gt;用于新区重点文化产业的宣传推介，开展推介展示会、制作精品宣传手册、消费补贴、宣传片及相关业务培训等。
</t>
  </si>
  <si>
    <t xml:space="preserve">目标：完成新区国内外招商工作
指标：
    06：产出指标 &gt;  质量指标 &gt;完成2019年“走出去、引进来”任务目标
</t>
  </si>
  <si>
    <t xml:space="preserve">目标：完成新区工作任务和人员考勤的督查工作
指标：
    07：产出指标 &gt;  质量指标 &gt;每年工作任务更新、录、考核
</t>
  </si>
  <si>
    <t>目标：完成新区工作任务和人员考勤的督查工作完成新区的审计工作任务，完成领导干部经济责任审计、国有公司审计、工程造价审核、其他专项审计。
指标：
    07：产出指标 &gt;  质量指标 &gt;审计任务</t>
  </si>
  <si>
    <t>目标：完成新区安全生产工作，完成企业安全生产的检查、监督、指导工作
指标：
    07：产出指标 &gt;  质量指标 &gt;安全生产检查、监督、指导</t>
  </si>
  <si>
    <t>目标：完成新区国有公司年度审计
指标：
    07：产出指标 &gt;  质量指标 &gt;国有公司年度审计任务</t>
  </si>
  <si>
    <t>资产情况表</t>
  </si>
  <si>
    <t>编制单位：辽宁省盘锦市辽东湾新区管理委员会</t>
  </si>
  <si>
    <t>项　　目</t>
  </si>
  <si>
    <t>价值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</si>
  <si>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</si>
  <si>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</si>
  <si>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</si>
  <si>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</si>
  <si>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</si>
  <si>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>　　    2.业务用房</t>
  </si>
  <si>
    <t>　 　   3.其他（不含构筑物）</t>
  </si>
  <si>
    <t xml:space="preserve">  （二）车辆（台、辆）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</si>
  <si>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</si>
  <si>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</si>
  <si>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</si>
  <si>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</si>
  <si>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</si>
  <si>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（三）单价50万元（含）以上的通用设备（台、套…）</t>
  </si>
  <si>
    <t xml:space="preserve">  （四）单价100万元（含）以上的专用设备（台、套…）</t>
  </si>
  <si>
    <t xml:space="preserve">  （五）其他固定资产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</si>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</sst>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_ ;[Red]\-0.00\ "/>
    <numFmt numFmtId="180" formatCode="#,##0.00_ ;[Red]\-#,##0.00\ "/>
  </numFmts>
  <fonts count="41">
    <font>
      <sz val="12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8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Protection="0"/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40" fillId="0" borderId="0"/>
    <xf numFmtId="0" fontId="8" fillId="0" borderId="0"/>
    <xf numFmtId="0" fontId="8" fillId="0" borderId="0"/>
    <xf numFmtId="0" fontId="8" fillId="0" borderId="0"/>
    <xf numFmtId="43" fontId="3" fillId="0" borderId="0" applyProtection="0">
      <alignment vertical="center"/>
    </xf>
    <xf numFmtId="43" fontId="3" fillId="0" borderId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7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7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" xfId="7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vertical="center" wrapText="1"/>
    </xf>
    <xf numFmtId="49" fontId="11" fillId="0" borderId="1" xfId="68" applyNumberFormat="1" applyFont="1" applyFill="1" applyBorder="1" applyAlignment="1">
      <alignment horizontal="center" vertical="center" wrapText="1"/>
    </xf>
    <xf numFmtId="0" fontId="6" fillId="0" borderId="0" xfId="70" applyFont="1" applyFill="1" applyBorder="1" applyAlignment="1">
      <alignment horizontal="right" vertical="center"/>
    </xf>
    <xf numFmtId="0" fontId="6" fillId="0" borderId="3" xfId="7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0" xfId="71" applyNumberFormat="1" applyFont="1" applyFill="1" applyAlignment="1" applyProtection="1"/>
    <xf numFmtId="0" fontId="8" fillId="0" borderId="0" xfId="69"/>
    <xf numFmtId="0" fontId="16" fillId="0" borderId="0" xfId="69" applyFont="1" applyAlignment="1">
      <alignment horizontal="center" vertical="center"/>
    </xf>
    <xf numFmtId="0" fontId="17" fillId="0" borderId="0" xfId="69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" xfId="69" applyFont="1" applyFill="1" applyBorder="1" applyAlignment="1">
      <alignment horizontal="center" vertical="center"/>
    </xf>
    <xf numFmtId="0" fontId="18" fillId="0" borderId="1" xfId="69" applyFont="1" applyFill="1" applyBorder="1" applyAlignment="1">
      <alignment vertical="center"/>
    </xf>
    <xf numFmtId="176" fontId="8" fillId="0" borderId="1" xfId="69" applyNumberFormat="1" applyFont="1" applyFill="1" applyBorder="1" applyAlignment="1" applyProtection="1">
      <alignment horizontal="right" vertical="center"/>
    </xf>
    <xf numFmtId="0" fontId="6" fillId="0" borderId="1" xfId="69" applyFont="1" applyFill="1" applyBorder="1" applyAlignment="1">
      <alignment vertical="center" wrapText="1"/>
    </xf>
    <xf numFmtId="0" fontId="6" fillId="0" borderId="1" xfId="50" applyFont="1" applyBorder="1" applyAlignment="1">
      <alignment vertical="center"/>
    </xf>
    <xf numFmtId="0" fontId="6" fillId="0" borderId="1" xfId="69" applyFont="1" applyFill="1" applyBorder="1" applyAlignment="1">
      <alignment vertical="center"/>
    </xf>
    <xf numFmtId="0" fontId="6" fillId="0" borderId="5" xfId="69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40" fontId="6" fillId="2" borderId="1" xfId="0" applyNumberFormat="1" applyFont="1" applyFill="1" applyBorder="1" applyAlignment="1">
      <alignment horizontal="right" vertical="center" wrapText="1"/>
    </xf>
    <xf numFmtId="49" fontId="6" fillId="3" borderId="1" xfId="0" applyNumberFormat="1" applyFont="1" applyFill="1" applyBorder="1">
      <alignment vertical="center"/>
    </xf>
    <xf numFmtId="0" fontId="6" fillId="3" borderId="1" xfId="0" applyNumberFormat="1" applyFont="1" applyFill="1" applyBorder="1">
      <alignment vertical="center"/>
    </xf>
    <xf numFmtId="40" fontId="6" fillId="3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>
      <alignment vertical="center"/>
    </xf>
    <xf numFmtId="0" fontId="6" fillId="2" borderId="1" xfId="0" applyNumberFormat="1" applyFont="1" applyFill="1" applyBorder="1">
      <alignment vertical="center"/>
    </xf>
    <xf numFmtId="177" fontId="5" fillId="2" borderId="1" xfId="67" applyNumberFormat="1" applyFont="1" applyFill="1" applyBorder="1" applyAlignment="1">
      <alignment horizontal="center" vertical="center" wrapText="1"/>
    </xf>
    <xf numFmtId="4" fontId="6" fillId="2" borderId="1" xfId="64" applyNumberFormat="1" applyFont="1" applyFill="1" applyBorder="1" applyAlignment="1" applyProtection="1">
      <alignment horizontal="right" vertical="center"/>
    </xf>
    <xf numFmtId="4" fontId="6" fillId="2" borderId="1" xfId="67" applyNumberFormat="1" applyFont="1" applyFill="1" applyBorder="1" applyAlignment="1" applyProtection="1">
      <alignment horizontal="right" vertical="center"/>
    </xf>
    <xf numFmtId="4" fontId="20" fillId="2" borderId="1" xfId="67" applyNumberFormat="1" applyFont="1" applyFill="1" applyBorder="1" applyAlignment="1" applyProtection="1">
      <alignment horizontal="right" vertical="center"/>
    </xf>
    <xf numFmtId="4" fontId="6" fillId="2" borderId="1" xfId="49" applyNumberFormat="1" applyFont="1" applyFill="1" applyBorder="1" applyAlignment="1" applyProtection="1">
      <alignment horizontal="right" vertical="center"/>
    </xf>
    <xf numFmtId="0" fontId="6" fillId="2" borderId="13" xfId="0" applyNumberFormat="1" applyFont="1" applyFill="1" applyBorder="1">
      <alignment vertical="center"/>
    </xf>
    <xf numFmtId="4" fontId="6" fillId="2" borderId="1" xfId="58" applyNumberFormat="1" applyFont="1" applyFill="1" applyBorder="1" applyAlignment="1" applyProtection="1">
      <alignment horizontal="right" vertical="center"/>
    </xf>
    <xf numFmtId="4" fontId="6" fillId="2" borderId="1" xfId="56" applyNumberFormat="1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177" fontId="5" fillId="2" borderId="1" xfId="58" applyNumberFormat="1" applyFont="1" applyFill="1" applyBorder="1" applyAlignment="1">
      <alignment horizontal="center" vertical="center" wrapText="1"/>
    </xf>
    <xf numFmtId="177" fontId="6" fillId="2" borderId="1" xfId="67" applyNumberFormat="1" applyFont="1" applyFill="1" applyBorder="1" applyAlignment="1">
      <alignment horizontal="center" vertical="center" wrapText="1"/>
    </xf>
    <xf numFmtId="177" fontId="5" fillId="2" borderId="1" xfId="58" applyNumberFormat="1" applyFont="1" applyFill="1" applyBorder="1" applyAlignment="1">
      <alignment horizontal="right" vertical="center" wrapText="1"/>
    </xf>
    <xf numFmtId="0" fontId="6" fillId="2" borderId="5" xfId="0" applyNumberFormat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3" borderId="5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2" borderId="5" xfId="60" applyNumberFormat="1" applyFont="1" applyFill="1" applyBorder="1" applyAlignment="1" applyProtection="1">
      <alignment horizontal="left" vertical="center"/>
    </xf>
    <xf numFmtId="177" fontId="6" fillId="2" borderId="1" xfId="50" applyNumberFormat="1" applyFont="1" applyFill="1" applyBorder="1" applyAlignment="1">
      <alignment horizontal="center" vertical="center" wrapText="1"/>
    </xf>
    <xf numFmtId="4" fontId="6" fillId="2" borderId="1" xfId="50" applyNumberFormat="1" applyFont="1" applyFill="1" applyBorder="1" applyAlignment="1" applyProtection="1">
      <alignment horizontal="right" vertical="center"/>
    </xf>
    <xf numFmtId="40" fontId="6" fillId="2" borderId="1" xfId="0" applyNumberFormat="1" applyFont="1" applyFill="1" applyBorder="1">
      <alignment vertical="center"/>
    </xf>
    <xf numFmtId="40" fontId="6" fillId="3" borderId="1" xfId="0" applyNumberFormat="1" applyFont="1" applyFill="1" applyBorder="1">
      <alignment vertical="center"/>
    </xf>
    <xf numFmtId="4" fontId="6" fillId="2" borderId="1" xfId="0" applyNumberFormat="1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179" fontId="6" fillId="2" borderId="1" xfId="0" applyNumberFormat="1" applyFont="1" applyFill="1" applyBorder="1" applyAlignment="1">
      <alignment horizontal="left" vertical="center"/>
    </xf>
    <xf numFmtId="178" fontId="0" fillId="2" borderId="1" xfId="0" applyNumberFormat="1" applyFill="1" applyBorder="1" applyAlignment="1">
      <alignment horizontal="right" vertical="center" wrapText="1"/>
    </xf>
    <xf numFmtId="176" fontId="0" fillId="2" borderId="1" xfId="0" applyNumberForma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179" fontId="6" fillId="2" borderId="13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176" fontId="0" fillId="2" borderId="1" xfId="0" applyNumberFormat="1" applyFont="1" applyFill="1" applyBorder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176" fontId="0" fillId="2" borderId="0" xfId="0" applyNumberForma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176" fontId="0" fillId="2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 wrapText="1"/>
    </xf>
    <xf numFmtId="0" fontId="6" fillId="2" borderId="1" xfId="60" applyNumberFormat="1" applyFont="1" applyFill="1" applyBorder="1" applyAlignment="1" applyProtection="1">
      <alignment horizontal="left" vertical="center"/>
    </xf>
    <xf numFmtId="178" fontId="6" fillId="2" borderId="1" xfId="0" applyNumberFormat="1" applyFont="1" applyFill="1" applyBorder="1" applyAlignment="1">
      <alignment horizontal="right" vertical="center" wrapText="1"/>
    </xf>
    <xf numFmtId="43" fontId="6" fillId="2" borderId="1" xfId="1" applyFont="1" applyFill="1" applyBorder="1">
      <alignment vertical="center"/>
    </xf>
    <xf numFmtId="179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>
      <alignment vertical="center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80" fontId="6" fillId="0" borderId="1" xfId="0" applyNumberFormat="1" applyFont="1" applyFill="1" applyBorder="1" applyAlignment="1">
      <alignment vertical="center" wrapText="1"/>
    </xf>
    <xf numFmtId="179" fontId="6" fillId="0" borderId="1" xfId="0" applyNumberFormat="1" applyFont="1" applyFill="1" applyBorder="1" applyAlignment="1">
      <alignment horizontal="right" vertical="center" wrapText="1"/>
    </xf>
    <xf numFmtId="179" fontId="0" fillId="0" borderId="0" xfId="0" applyNumberFormat="1" applyFill="1" applyAlignment="1">
      <alignment vertical="center" wrapText="1"/>
    </xf>
    <xf numFmtId="0" fontId="0" fillId="0" borderId="1" xfId="0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0" fillId="4" borderId="0" xfId="0" applyFill="1">
      <alignment vertical="center"/>
    </xf>
    <xf numFmtId="0" fontId="0" fillId="4" borderId="0" xfId="0" applyFont="1" applyFill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>
      <alignment vertical="center"/>
    </xf>
    <xf numFmtId="179" fontId="6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 wrapText="1"/>
    </xf>
    <xf numFmtId="178" fontId="0" fillId="3" borderId="1" xfId="0" applyNumberFormat="1" applyFill="1" applyBorder="1" applyAlignment="1">
      <alignment horizontal="right" vertical="center" wrapText="1"/>
    </xf>
    <xf numFmtId="49" fontId="6" fillId="4" borderId="1" xfId="0" applyNumberFormat="1" applyFont="1" applyFill="1" applyBorder="1">
      <alignment vertical="center"/>
    </xf>
    <xf numFmtId="179" fontId="6" fillId="4" borderId="1" xfId="0" applyNumberFormat="1" applyFont="1" applyFill="1" applyBorder="1" applyAlignment="1">
      <alignment horizontal="right" vertical="center"/>
    </xf>
    <xf numFmtId="178" fontId="0" fillId="4" borderId="1" xfId="0" applyNumberFormat="1" applyFill="1" applyBorder="1" applyAlignment="1">
      <alignment horizontal="right" vertical="center" wrapText="1"/>
    </xf>
    <xf numFmtId="179" fontId="6" fillId="3" borderId="1" xfId="0" applyNumberFormat="1" applyFont="1" applyFill="1" applyBorder="1" applyAlignment="1">
      <alignment horizontal="right"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179" fontId="6" fillId="0" borderId="13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9" fontId="6" fillId="4" borderId="14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>
      <alignment vertical="center"/>
    </xf>
    <xf numFmtId="179" fontId="6" fillId="3" borderId="14" xfId="0" applyNumberFormat="1" applyFont="1" applyFill="1" applyBorder="1" applyAlignment="1">
      <alignment horizontal="right" vertical="center"/>
    </xf>
    <xf numFmtId="176" fontId="0" fillId="3" borderId="0" xfId="0" applyNumberFormat="1" applyFill="1" applyBorder="1">
      <alignment vertical="center"/>
    </xf>
    <xf numFmtId="179" fontId="6" fillId="2" borderId="14" xfId="0" applyNumberFormat="1" applyFont="1" applyFill="1" applyBorder="1" applyAlignment="1">
      <alignment horizontal="right" vertical="center"/>
    </xf>
    <xf numFmtId="176" fontId="0" fillId="2" borderId="0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6" fontId="0" fillId="4" borderId="0" xfId="0" applyNumberFormat="1" applyFill="1">
      <alignment vertical="center"/>
    </xf>
    <xf numFmtId="176" fontId="0" fillId="3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6" fillId="2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vertical="center"/>
    </xf>
    <xf numFmtId="178" fontId="0" fillId="4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176" fontId="0" fillId="4" borderId="1" xfId="0" applyNumberFormat="1" applyFill="1" applyBorder="1">
      <alignment vertical="center"/>
    </xf>
    <xf numFmtId="176" fontId="0" fillId="4" borderId="0" xfId="0" applyNumberFormat="1" applyFont="1" applyFill="1" applyBorder="1">
      <alignment vertical="center"/>
    </xf>
    <xf numFmtId="176" fontId="0" fillId="4" borderId="0" xfId="0" applyNumberFormat="1" applyFont="1" applyFill="1">
      <alignment vertical="center"/>
    </xf>
    <xf numFmtId="0" fontId="6" fillId="2" borderId="1" xfId="60" applyNumberFormat="1" applyFont="1" applyFill="1" applyBorder="1" applyAlignment="1" applyProtection="1">
      <alignment horizontal="right" vertical="center"/>
    </xf>
    <xf numFmtId="0" fontId="0" fillId="3" borderId="1" xfId="0" applyFill="1" applyBorder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>
      <alignment vertical="center"/>
    </xf>
    <xf numFmtId="178" fontId="0" fillId="2" borderId="1" xfId="0" applyNumberFormat="1" applyFont="1" applyFill="1" applyBorder="1" applyAlignment="1">
      <alignment horizontal="right" vertical="center" wrapText="1"/>
    </xf>
    <xf numFmtId="0" fontId="6" fillId="3" borderId="13" xfId="0" applyNumberFormat="1" applyFont="1" applyFill="1" applyBorder="1">
      <alignment vertical="center"/>
    </xf>
    <xf numFmtId="43" fontId="0" fillId="0" borderId="1" xfId="1" applyFont="1" applyFill="1" applyBorder="1" applyAlignment="1">
      <alignment horizontal="right" vertical="center" wrapText="1"/>
    </xf>
    <xf numFmtId="179" fontId="18" fillId="0" borderId="1" xfId="0" applyNumberFormat="1" applyFont="1" applyFill="1" applyBorder="1" applyAlignment="1">
      <alignment horizontal="right" vertical="center" wrapText="1"/>
    </xf>
    <xf numFmtId="180" fontId="6" fillId="3" borderId="1" xfId="0" applyNumberFormat="1" applyFont="1" applyFill="1" applyBorder="1" applyAlignment="1">
      <alignment vertical="center" wrapText="1"/>
    </xf>
    <xf numFmtId="179" fontId="6" fillId="2" borderId="1" xfId="0" applyNumberFormat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 wrapText="1"/>
    </xf>
    <xf numFmtId="179" fontId="18" fillId="2" borderId="1" xfId="0" applyNumberFormat="1" applyFont="1" applyFill="1" applyBorder="1" applyAlignment="1">
      <alignment horizontal="right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2 2 2 5" xfId="51"/>
    <cellStyle name="常规 16" xfId="52"/>
    <cellStyle name="常规 8 2" xfId="53"/>
    <cellStyle name="千位分隔[0] 2" xfId="54"/>
    <cellStyle name="千位分隔[0] 3" xfId="55"/>
    <cellStyle name="常规 2 2" xfId="56"/>
    <cellStyle name="常规 10" xfId="57"/>
    <cellStyle name="常规 12 2" xfId="58"/>
    <cellStyle name="常规 12 3" xfId="59"/>
    <cellStyle name="常规 2" xfId="60"/>
    <cellStyle name="常规 12 4" xfId="61"/>
    <cellStyle name="常规 3" xfId="62"/>
    <cellStyle name="常规 5" xfId="63"/>
    <cellStyle name="常规 12 6" xfId="64"/>
    <cellStyle name="常规 20" xfId="65"/>
    <cellStyle name="常规 15" xfId="66"/>
    <cellStyle name="常规 4" xfId="67"/>
    <cellStyle name="常规 7" xfId="68"/>
    <cellStyle name="常规_“三公”经费预算表" xfId="69"/>
    <cellStyle name="常规_5E72D377DDA14D4C99A5FD7D2670F806" xfId="70"/>
    <cellStyle name="货币[0]_“三公”经费预算表" xfId="71"/>
    <cellStyle name="千位分隔 10" xfId="72"/>
    <cellStyle name="千位分隔 10 2" xfId="73"/>
    <cellStyle name="千位分隔 10_旅游_2" xfId="74"/>
    <cellStyle name="千位分隔 18" xfId="75"/>
    <cellStyle name="千位分隔 2" xfId="76"/>
    <cellStyle name="千位分隔 3" xfId="77"/>
    <cellStyle name="千位分隔 4" xfId="78"/>
    <cellStyle name="千位分隔 5" xfId="79"/>
    <cellStyle name="千位分隔 6" xfId="8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J12"/>
  <sheetViews>
    <sheetView showGridLines="0" workbookViewId="0">
      <selection activeCell="A11" sqref="A11:I12"/>
    </sheetView>
  </sheetViews>
  <sheetFormatPr defaultColWidth="9" defaultRowHeight="14.25"/>
  <cols>
    <col min="9" max="9" width="9" customWidth="1"/>
  </cols>
  <sheetData>
    <row r="10" ht="57.75" customHeight="1"/>
    <row r="11" ht="29.25" customHeight="1" spans="1:9">
      <c r="A11" s="232" t="s">
        <v>0</v>
      </c>
      <c r="B11" s="232"/>
      <c r="C11" s="232"/>
      <c r="D11" s="232"/>
      <c r="E11" s="232"/>
      <c r="F11" s="232"/>
      <c r="G11" s="232"/>
      <c r="H11" s="232"/>
      <c r="I11" s="232"/>
    </row>
    <row r="12" ht="25.5" customHeight="1" spans="1:10">
      <c r="A12" s="232"/>
      <c r="B12" s="232"/>
      <c r="C12" s="232"/>
      <c r="D12" s="232"/>
      <c r="E12" s="232"/>
      <c r="F12" s="232"/>
      <c r="G12" s="232"/>
      <c r="H12" s="232"/>
      <c r="I12" s="232"/>
      <c r="J12" s="233"/>
    </row>
  </sheetData>
  <sheetProtection formatCells="0" formatColumns="0" formatRows="0"/>
  <mergeCells count="1">
    <mergeCell ref="A11:I12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6" sqref="B6"/>
    </sheetView>
  </sheetViews>
  <sheetFormatPr defaultColWidth="9" defaultRowHeight="14.25" outlineLevelCol="2"/>
  <cols>
    <col min="1" max="3" width="29.625" customWidth="1"/>
  </cols>
  <sheetData>
    <row r="1" ht="25.5" spans="1:3">
      <c r="A1" s="51" t="s">
        <v>531</v>
      </c>
      <c r="B1" s="51"/>
      <c r="C1" s="51"/>
    </row>
    <row r="2" spans="1:3">
      <c r="A2" s="52"/>
      <c r="B2" s="52"/>
      <c r="C2" s="53" t="s">
        <v>532</v>
      </c>
    </row>
    <row r="3" ht="28.5" customHeight="1" spans="1:3">
      <c r="A3" s="54" t="s">
        <v>533</v>
      </c>
      <c r="B3" s="54" t="s">
        <v>534</v>
      </c>
      <c r="C3" s="54" t="s">
        <v>535</v>
      </c>
    </row>
    <row r="4" ht="28.5" customHeight="1" spans="1:3">
      <c r="A4" s="54" t="s">
        <v>102</v>
      </c>
      <c r="B4" s="55">
        <f>SUM(B5:B13)</f>
        <v>2234.9</v>
      </c>
      <c r="C4" s="54"/>
    </row>
    <row r="5" ht="28.5" customHeight="1" spans="1:3">
      <c r="A5" s="56" t="s">
        <v>536</v>
      </c>
      <c r="B5" s="57">
        <v>72.1</v>
      </c>
      <c r="C5" s="58"/>
    </row>
    <row r="6" ht="28.5" customHeight="1" spans="1:3">
      <c r="A6" s="56" t="s">
        <v>537</v>
      </c>
      <c r="B6" s="57">
        <v>840</v>
      </c>
      <c r="C6" s="58"/>
    </row>
    <row r="7" customFormat="1" ht="28.5" customHeight="1" spans="1:3">
      <c r="A7" s="56" t="s">
        <v>538</v>
      </c>
      <c r="B7" s="57">
        <v>75</v>
      </c>
      <c r="C7" s="58"/>
    </row>
    <row r="8" ht="28.5" customHeight="1" spans="1:3">
      <c r="A8" s="56" t="s">
        <v>539</v>
      </c>
      <c r="B8" s="57"/>
      <c r="C8" s="58"/>
    </row>
    <row r="9" ht="28.5" customHeight="1" spans="1:3">
      <c r="A9" s="56" t="s">
        <v>540</v>
      </c>
      <c r="B9" s="57">
        <v>1170.8</v>
      </c>
      <c r="C9" s="58"/>
    </row>
    <row r="10" ht="28.5" customHeight="1" spans="1:3">
      <c r="A10" s="56" t="s">
        <v>541</v>
      </c>
      <c r="B10" s="57"/>
      <c r="C10" s="58"/>
    </row>
    <row r="11" ht="28.5" customHeight="1" spans="1:3">
      <c r="A11" s="56" t="s">
        <v>542</v>
      </c>
      <c r="B11" s="57"/>
      <c r="C11" s="58"/>
    </row>
    <row r="12" ht="28.5" customHeight="1" spans="1:3">
      <c r="A12" s="56" t="s">
        <v>543</v>
      </c>
      <c r="B12" s="57"/>
      <c r="C12" s="58"/>
    </row>
    <row r="13" ht="28.5" customHeight="1" spans="1:3">
      <c r="A13" s="56" t="s">
        <v>544</v>
      </c>
      <c r="B13" s="57">
        <v>77</v>
      </c>
      <c r="C13" s="58"/>
    </row>
  </sheetData>
  <mergeCells count="1">
    <mergeCell ref="A1:C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8" sqref="C8"/>
    </sheetView>
  </sheetViews>
  <sheetFormatPr defaultColWidth="9" defaultRowHeight="14.25"/>
  <cols>
    <col min="1" max="1" width="16.75" customWidth="1"/>
    <col min="2" max="2" width="16.5" customWidth="1"/>
    <col min="3" max="3" width="32.125" customWidth="1"/>
    <col min="4" max="4" width="35.625" customWidth="1"/>
  </cols>
  <sheetData>
    <row r="1" ht="20.25" spans="1:11">
      <c r="A1" s="27" t="s">
        <v>545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1.5" spans="1:11">
      <c r="A2" s="28"/>
      <c r="B2" s="28"/>
      <c r="C2" s="28"/>
      <c r="D2" s="28"/>
      <c r="E2" s="28"/>
      <c r="F2" s="28"/>
      <c r="G2" s="28"/>
      <c r="H2" s="28"/>
      <c r="I2" s="28"/>
      <c r="J2" s="47" t="s">
        <v>546</v>
      </c>
      <c r="K2" s="47"/>
    </row>
    <row r="3" spans="1:11">
      <c r="A3" s="29" t="s">
        <v>547</v>
      </c>
      <c r="J3" s="48" t="s">
        <v>4</v>
      </c>
      <c r="K3" s="48"/>
    </row>
    <row r="4" spans="1:11">
      <c r="A4" s="30" t="s">
        <v>548</v>
      </c>
      <c r="B4" s="31" t="s">
        <v>549</v>
      </c>
      <c r="C4" s="30" t="s">
        <v>550</v>
      </c>
      <c r="D4" s="30" t="s">
        <v>551</v>
      </c>
      <c r="E4" s="31" t="s">
        <v>552</v>
      </c>
      <c r="F4" s="31" t="s">
        <v>553</v>
      </c>
      <c r="G4" s="32" t="s">
        <v>554</v>
      </c>
      <c r="H4" s="33"/>
      <c r="I4" s="33"/>
      <c r="J4" s="33"/>
      <c r="K4" s="49"/>
    </row>
    <row r="5" ht="27" spans="1:11">
      <c r="A5" s="34"/>
      <c r="B5" s="35"/>
      <c r="C5" s="34"/>
      <c r="D5" s="34"/>
      <c r="E5" s="35"/>
      <c r="F5" s="35"/>
      <c r="G5" s="36" t="s">
        <v>102</v>
      </c>
      <c r="H5" s="37" t="s">
        <v>555</v>
      </c>
      <c r="I5" s="37" t="s">
        <v>96</v>
      </c>
      <c r="J5" s="37" t="s">
        <v>97</v>
      </c>
      <c r="K5" s="37" t="s">
        <v>98</v>
      </c>
    </row>
    <row r="6" spans="1:11">
      <c r="A6" s="38"/>
      <c r="B6" s="39"/>
      <c r="C6" s="38"/>
      <c r="D6" s="38"/>
      <c r="E6" s="39"/>
      <c r="F6" s="39"/>
      <c r="G6" s="40">
        <v>1</v>
      </c>
      <c r="H6" s="41">
        <v>2</v>
      </c>
      <c r="I6" s="41">
        <v>3</v>
      </c>
      <c r="J6" s="41">
        <v>4</v>
      </c>
      <c r="K6" s="41">
        <v>5</v>
      </c>
    </row>
    <row r="7" ht="27" spans="1:11">
      <c r="A7" s="19" t="s">
        <v>556</v>
      </c>
      <c r="B7" s="42"/>
      <c r="C7" s="19"/>
      <c r="D7" s="19"/>
      <c r="E7" s="43"/>
      <c r="F7" s="43"/>
      <c r="G7" s="44">
        <v>1104.6</v>
      </c>
      <c r="H7" s="44">
        <v>1104.6</v>
      </c>
      <c r="I7" s="44">
        <v>0</v>
      </c>
      <c r="J7" s="44"/>
      <c r="K7" s="44"/>
    </row>
    <row r="8" ht="23.25" customHeight="1" spans="1:11">
      <c r="A8" s="19" t="s">
        <v>557</v>
      </c>
      <c r="B8" s="45" t="s">
        <v>306</v>
      </c>
      <c r="C8" s="19" t="s">
        <v>558</v>
      </c>
      <c r="D8" s="26" t="s">
        <v>559</v>
      </c>
      <c r="E8" s="46" t="s">
        <v>560</v>
      </c>
      <c r="F8" s="46" t="s">
        <v>560</v>
      </c>
      <c r="G8" s="44">
        <v>450</v>
      </c>
      <c r="H8" s="21">
        <v>450</v>
      </c>
      <c r="I8" s="44"/>
      <c r="J8" s="44"/>
      <c r="K8" s="44"/>
    </row>
    <row r="9" ht="45" spans="1:11">
      <c r="A9" s="16" t="s">
        <v>561</v>
      </c>
      <c r="B9" s="45" t="s">
        <v>306</v>
      </c>
      <c r="C9" s="15" t="s">
        <v>562</v>
      </c>
      <c r="D9" s="26" t="s">
        <v>563</v>
      </c>
      <c r="E9" s="46" t="s">
        <v>560</v>
      </c>
      <c r="F9" s="46" t="s">
        <v>560</v>
      </c>
      <c r="G9" s="44">
        <v>30</v>
      </c>
      <c r="H9" s="16">
        <v>30</v>
      </c>
      <c r="I9" s="44"/>
      <c r="J9" s="44"/>
      <c r="K9" s="44"/>
    </row>
    <row r="10" ht="22.5" spans="1:11">
      <c r="A10" s="16" t="s">
        <v>564</v>
      </c>
      <c r="B10" s="45" t="s">
        <v>306</v>
      </c>
      <c r="C10" s="16" t="s">
        <v>565</v>
      </c>
      <c r="D10" s="26" t="s">
        <v>566</v>
      </c>
      <c r="E10" s="46" t="s">
        <v>560</v>
      </c>
      <c r="F10" s="46" t="s">
        <v>560</v>
      </c>
      <c r="G10" s="44">
        <v>24.6</v>
      </c>
      <c r="H10" s="16">
        <v>24.6</v>
      </c>
      <c r="I10" s="50"/>
      <c r="J10" s="50"/>
      <c r="K10" s="50"/>
    </row>
    <row r="11" ht="33.75" spans="1:11">
      <c r="A11" s="16" t="s">
        <v>567</v>
      </c>
      <c r="B11" s="45" t="s">
        <v>306</v>
      </c>
      <c r="C11" s="16" t="s">
        <v>568</v>
      </c>
      <c r="D11" s="26" t="s">
        <v>569</v>
      </c>
      <c r="E11" s="46" t="s">
        <v>560</v>
      </c>
      <c r="F11" s="46" t="s">
        <v>560</v>
      </c>
      <c r="G11" s="44">
        <v>10</v>
      </c>
      <c r="H11" s="22">
        <v>10</v>
      </c>
      <c r="I11" s="50"/>
      <c r="J11" s="50"/>
      <c r="K11" s="50"/>
    </row>
    <row r="12" ht="45" spans="1:11">
      <c r="A12" s="15" t="s">
        <v>570</v>
      </c>
      <c r="B12" s="45" t="s">
        <v>306</v>
      </c>
      <c r="C12" s="15" t="s">
        <v>571</v>
      </c>
      <c r="D12" s="26" t="s">
        <v>572</v>
      </c>
      <c r="E12" s="46" t="s">
        <v>560</v>
      </c>
      <c r="F12" s="46" t="s">
        <v>560</v>
      </c>
      <c r="G12" s="44">
        <v>200</v>
      </c>
      <c r="H12" s="22">
        <v>200</v>
      </c>
      <c r="I12" s="50"/>
      <c r="J12" s="50"/>
      <c r="K12" s="50"/>
    </row>
    <row r="13" ht="45" spans="1:11">
      <c r="A13" s="16" t="s">
        <v>573</v>
      </c>
      <c r="B13" s="45" t="s">
        <v>306</v>
      </c>
      <c r="C13" s="16" t="s">
        <v>574</v>
      </c>
      <c r="D13" s="26" t="s">
        <v>575</v>
      </c>
      <c r="E13" s="46" t="s">
        <v>560</v>
      </c>
      <c r="F13" s="46" t="s">
        <v>560</v>
      </c>
      <c r="G13" s="44">
        <v>10</v>
      </c>
      <c r="H13" s="22">
        <v>10</v>
      </c>
      <c r="I13" s="50"/>
      <c r="J13" s="50"/>
      <c r="K13" s="50"/>
    </row>
    <row r="14" ht="33.75" spans="1:11">
      <c r="A14" s="16" t="s">
        <v>576</v>
      </c>
      <c r="B14" s="45" t="s">
        <v>306</v>
      </c>
      <c r="C14" s="16" t="s">
        <v>577</v>
      </c>
      <c r="D14" s="26" t="s">
        <v>578</v>
      </c>
      <c r="E14" s="46" t="s">
        <v>560</v>
      </c>
      <c r="F14" s="46" t="s">
        <v>560</v>
      </c>
      <c r="G14" s="44">
        <v>25</v>
      </c>
      <c r="H14" s="22">
        <v>25</v>
      </c>
      <c r="I14" s="50"/>
      <c r="J14" s="50"/>
      <c r="K14" s="50"/>
    </row>
    <row r="15" ht="33.75" spans="1:11">
      <c r="A15" s="16" t="s">
        <v>579</v>
      </c>
      <c r="B15" s="45" t="s">
        <v>306</v>
      </c>
      <c r="C15" s="16" t="s">
        <v>580</v>
      </c>
      <c r="D15" s="26" t="s">
        <v>581</v>
      </c>
      <c r="E15" s="46" t="s">
        <v>560</v>
      </c>
      <c r="F15" s="46" t="s">
        <v>560</v>
      </c>
      <c r="G15" s="44">
        <v>190</v>
      </c>
      <c r="H15" s="22">
        <v>190</v>
      </c>
      <c r="I15" s="50"/>
      <c r="J15" s="50"/>
      <c r="K15" s="50"/>
    </row>
    <row r="16" ht="33.75" spans="1:11">
      <c r="A16" s="16" t="s">
        <v>582</v>
      </c>
      <c r="B16" s="45" t="s">
        <v>306</v>
      </c>
      <c r="C16" s="16" t="s">
        <v>583</v>
      </c>
      <c r="D16" s="26" t="s">
        <v>584</v>
      </c>
      <c r="E16" s="46" t="s">
        <v>560</v>
      </c>
      <c r="F16" s="46" t="s">
        <v>560</v>
      </c>
      <c r="G16" s="44">
        <v>25</v>
      </c>
      <c r="H16" s="22">
        <v>25</v>
      </c>
      <c r="I16" s="50"/>
      <c r="J16" s="50"/>
      <c r="K16" s="50"/>
    </row>
    <row r="17" ht="33.75" spans="1:11">
      <c r="A17" s="16" t="s">
        <v>585</v>
      </c>
      <c r="B17" s="45" t="s">
        <v>306</v>
      </c>
      <c r="C17" s="16" t="s">
        <v>586</v>
      </c>
      <c r="D17" s="26" t="s">
        <v>587</v>
      </c>
      <c r="E17" s="46" t="s">
        <v>560</v>
      </c>
      <c r="F17" s="46" t="s">
        <v>560</v>
      </c>
      <c r="G17" s="44">
        <v>80</v>
      </c>
      <c r="H17" s="22">
        <v>80</v>
      </c>
      <c r="I17" s="50"/>
      <c r="J17" s="50"/>
      <c r="K17" s="50"/>
    </row>
    <row r="18" ht="33.75" spans="1:11">
      <c r="A18" s="16" t="s">
        <v>588</v>
      </c>
      <c r="B18" s="45" t="s">
        <v>306</v>
      </c>
      <c r="C18" s="16" t="s">
        <v>589</v>
      </c>
      <c r="D18" s="26" t="s">
        <v>590</v>
      </c>
      <c r="E18" s="46" t="s">
        <v>560</v>
      </c>
      <c r="F18" s="46" t="s">
        <v>560</v>
      </c>
      <c r="G18" s="44">
        <v>30</v>
      </c>
      <c r="H18" s="22">
        <v>30</v>
      </c>
      <c r="I18" s="50"/>
      <c r="J18" s="50"/>
      <c r="K18" s="50"/>
    </row>
    <row r="19" ht="22.5" spans="1:11">
      <c r="A19" s="16" t="s">
        <v>591</v>
      </c>
      <c r="B19" s="42" t="s">
        <v>306</v>
      </c>
      <c r="C19" s="16" t="s">
        <v>592</v>
      </c>
      <c r="D19" s="26" t="s">
        <v>593</v>
      </c>
      <c r="E19" s="46" t="s">
        <v>560</v>
      </c>
      <c r="F19" s="46" t="s">
        <v>560</v>
      </c>
      <c r="G19" s="44">
        <v>30</v>
      </c>
      <c r="H19" s="22">
        <v>30</v>
      </c>
      <c r="I19" s="50"/>
      <c r="J19" s="50"/>
      <c r="K19" s="50"/>
    </row>
  </sheetData>
  <mergeCells count="10">
    <mergeCell ref="A1:K1"/>
    <mergeCell ref="J2:K2"/>
    <mergeCell ref="J3:K3"/>
    <mergeCell ref="G4:K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I8" sqref="I8"/>
    </sheetView>
  </sheetViews>
  <sheetFormatPr defaultColWidth="9" defaultRowHeight="14.25"/>
  <cols>
    <col min="2" max="2" width="19" customWidth="1"/>
    <col min="3" max="3" width="19.75" customWidth="1"/>
    <col min="11" max="11" width="26.5" customWidth="1"/>
  </cols>
  <sheetData>
    <row r="1" ht="20.25" spans="2:15">
      <c r="B1" s="8" t="s">
        <v>594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4" t="s">
        <v>595</v>
      </c>
      <c r="O2" s="24"/>
    </row>
    <row r="3" spans="1:15">
      <c r="A3" s="11" t="s">
        <v>596</v>
      </c>
      <c r="B3" s="11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25" t="s">
        <v>532</v>
      </c>
      <c r="O3" s="25"/>
    </row>
    <row r="4" spans="1:15">
      <c r="A4" s="12" t="s">
        <v>597</v>
      </c>
      <c r="B4" s="13" t="s">
        <v>548</v>
      </c>
      <c r="C4" s="13" t="s">
        <v>550</v>
      </c>
      <c r="D4" s="14" t="s">
        <v>102</v>
      </c>
      <c r="E4" s="12" t="s">
        <v>598</v>
      </c>
      <c r="F4" s="12"/>
      <c r="G4" s="12"/>
      <c r="H4" s="12"/>
      <c r="I4" s="13" t="s">
        <v>599</v>
      </c>
      <c r="J4" s="13" t="s">
        <v>600</v>
      </c>
      <c r="K4" s="13" t="s">
        <v>601</v>
      </c>
      <c r="L4" s="13" t="s">
        <v>602</v>
      </c>
      <c r="M4" s="12" t="s">
        <v>603</v>
      </c>
      <c r="N4" s="12"/>
      <c r="O4" s="12"/>
    </row>
    <row r="5" ht="67.5" spans="1:15">
      <c r="A5" s="12"/>
      <c r="B5" s="15"/>
      <c r="C5" s="13"/>
      <c r="D5" s="14"/>
      <c r="E5" s="12" t="s">
        <v>466</v>
      </c>
      <c r="F5" s="13" t="s">
        <v>604</v>
      </c>
      <c r="G5" s="13" t="s">
        <v>605</v>
      </c>
      <c r="H5" s="13" t="s">
        <v>606</v>
      </c>
      <c r="I5" s="13"/>
      <c r="J5" s="13"/>
      <c r="K5" s="13"/>
      <c r="L5" s="13"/>
      <c r="M5" s="13" t="s">
        <v>607</v>
      </c>
      <c r="N5" s="13" t="s">
        <v>608</v>
      </c>
      <c r="O5" s="13" t="s">
        <v>609</v>
      </c>
    </row>
    <row r="6" ht="24" customHeight="1" spans="1:15">
      <c r="A6" s="16"/>
      <c r="B6" s="12" t="s">
        <v>102</v>
      </c>
      <c r="C6" s="16"/>
      <c r="D6" s="17">
        <v>1104.6</v>
      </c>
      <c r="E6" s="18">
        <v>1104.6</v>
      </c>
      <c r="F6" s="18">
        <v>1104.6</v>
      </c>
      <c r="G6" s="18">
        <v>0</v>
      </c>
      <c r="H6" s="18">
        <v>0</v>
      </c>
      <c r="I6" s="18">
        <v>0</v>
      </c>
      <c r="J6" s="18">
        <v>0</v>
      </c>
      <c r="K6" s="16"/>
      <c r="L6" s="16"/>
      <c r="M6" s="16"/>
      <c r="N6" s="16"/>
      <c r="O6" s="16"/>
    </row>
    <row r="7" ht="86.25" customHeight="1" spans="1:15">
      <c r="A7" s="16">
        <v>1</v>
      </c>
      <c r="B7" s="19" t="s">
        <v>557</v>
      </c>
      <c r="C7" s="19" t="s">
        <v>558</v>
      </c>
      <c r="D7" s="20">
        <v>450</v>
      </c>
      <c r="E7" s="21">
        <v>450</v>
      </c>
      <c r="F7" s="21">
        <v>450</v>
      </c>
      <c r="G7" s="16"/>
      <c r="H7" s="16"/>
      <c r="I7" s="16"/>
      <c r="J7" s="16"/>
      <c r="K7" s="26" t="s">
        <v>610</v>
      </c>
      <c r="L7" s="16" t="s">
        <v>611</v>
      </c>
      <c r="M7" s="16"/>
      <c r="N7" s="16"/>
      <c r="O7" s="16"/>
    </row>
    <row r="8" ht="141.75" customHeight="1" spans="1:15">
      <c r="A8" s="16">
        <v>2</v>
      </c>
      <c r="B8" s="16" t="s">
        <v>561</v>
      </c>
      <c r="C8" s="15" t="s">
        <v>562</v>
      </c>
      <c r="D8" s="20">
        <v>30</v>
      </c>
      <c r="E8" s="21">
        <v>30</v>
      </c>
      <c r="F8" s="16">
        <v>30</v>
      </c>
      <c r="G8" s="16"/>
      <c r="H8" s="16"/>
      <c r="I8" s="16"/>
      <c r="J8" s="16"/>
      <c r="K8" s="26" t="s">
        <v>612</v>
      </c>
      <c r="L8" s="16" t="s">
        <v>611</v>
      </c>
      <c r="M8" s="16"/>
      <c r="N8" s="16"/>
      <c r="O8" s="16"/>
    </row>
    <row r="9" ht="67.5" spans="1:15">
      <c r="A9" s="16">
        <v>3</v>
      </c>
      <c r="B9" s="16" t="s">
        <v>564</v>
      </c>
      <c r="C9" s="16" t="s">
        <v>565</v>
      </c>
      <c r="D9" s="20">
        <v>24.6</v>
      </c>
      <c r="E9" s="21">
        <v>24.6</v>
      </c>
      <c r="F9" s="16">
        <v>24.6</v>
      </c>
      <c r="G9" s="16"/>
      <c r="H9" s="16"/>
      <c r="I9" s="16"/>
      <c r="J9" s="16"/>
      <c r="K9" s="26" t="s">
        <v>613</v>
      </c>
      <c r="L9" s="16" t="s">
        <v>611</v>
      </c>
      <c r="M9" s="16"/>
      <c r="N9" s="16"/>
      <c r="O9" s="16"/>
    </row>
    <row r="10" ht="56.25" spans="1:15">
      <c r="A10" s="16">
        <v>4</v>
      </c>
      <c r="B10" s="16" t="s">
        <v>567</v>
      </c>
      <c r="C10" s="16" t="s">
        <v>568</v>
      </c>
      <c r="D10" s="20">
        <v>10</v>
      </c>
      <c r="E10" s="21">
        <v>10</v>
      </c>
      <c r="F10" s="22">
        <v>10</v>
      </c>
      <c r="G10" s="16"/>
      <c r="H10" s="16"/>
      <c r="I10" s="16"/>
      <c r="J10" s="16"/>
      <c r="K10" s="26" t="s">
        <v>614</v>
      </c>
      <c r="L10" s="16" t="s">
        <v>611</v>
      </c>
      <c r="M10" s="16"/>
      <c r="N10" s="16"/>
      <c r="O10" s="16"/>
    </row>
    <row r="11" ht="90" spans="1:15">
      <c r="A11" s="16">
        <v>5</v>
      </c>
      <c r="B11" s="15" t="s">
        <v>570</v>
      </c>
      <c r="C11" s="15" t="s">
        <v>571</v>
      </c>
      <c r="D11" s="20">
        <v>200</v>
      </c>
      <c r="E11" s="21">
        <v>200</v>
      </c>
      <c r="F11" s="22">
        <v>200</v>
      </c>
      <c r="G11" s="16"/>
      <c r="H11" s="16"/>
      <c r="I11" s="16"/>
      <c r="J11" s="16"/>
      <c r="K11" s="26" t="s">
        <v>615</v>
      </c>
      <c r="L11" s="16" t="s">
        <v>611</v>
      </c>
      <c r="M11" s="16"/>
      <c r="N11" s="16"/>
      <c r="O11" s="16"/>
    </row>
    <row r="12" ht="90" spans="1:15">
      <c r="A12" s="16">
        <v>6</v>
      </c>
      <c r="B12" s="16" t="s">
        <v>573</v>
      </c>
      <c r="C12" s="16" t="s">
        <v>574</v>
      </c>
      <c r="D12" s="20">
        <v>10</v>
      </c>
      <c r="E12" s="21">
        <v>10</v>
      </c>
      <c r="F12" s="22">
        <v>10</v>
      </c>
      <c r="G12" s="16"/>
      <c r="H12" s="16"/>
      <c r="I12" s="16"/>
      <c r="J12" s="16"/>
      <c r="K12" s="26" t="s">
        <v>616</v>
      </c>
      <c r="L12" s="16" t="s">
        <v>611</v>
      </c>
      <c r="M12" s="16"/>
      <c r="N12" s="16"/>
      <c r="O12" s="16"/>
    </row>
    <row r="13" ht="56.25" spans="1:15">
      <c r="A13" s="16">
        <v>7</v>
      </c>
      <c r="B13" s="16" t="s">
        <v>576</v>
      </c>
      <c r="C13" s="16" t="s">
        <v>577</v>
      </c>
      <c r="D13" s="23">
        <v>25</v>
      </c>
      <c r="E13" s="22">
        <v>25</v>
      </c>
      <c r="F13" s="22">
        <v>25</v>
      </c>
      <c r="G13" s="22"/>
      <c r="H13" s="22"/>
      <c r="I13" s="22"/>
      <c r="J13" s="22"/>
      <c r="K13" s="26" t="s">
        <v>614</v>
      </c>
      <c r="L13" s="16" t="s">
        <v>611</v>
      </c>
      <c r="M13" s="16"/>
      <c r="N13" s="16"/>
      <c r="O13" s="16"/>
    </row>
    <row r="14" ht="67.5" spans="1:15">
      <c r="A14" s="16">
        <v>9</v>
      </c>
      <c r="B14" s="16" t="s">
        <v>579</v>
      </c>
      <c r="C14" s="16" t="s">
        <v>580</v>
      </c>
      <c r="D14" s="23">
        <v>190</v>
      </c>
      <c r="E14" s="22">
        <v>190</v>
      </c>
      <c r="F14" s="22">
        <v>190</v>
      </c>
      <c r="G14" s="22"/>
      <c r="H14" s="22"/>
      <c r="I14" s="22"/>
      <c r="J14" s="22"/>
      <c r="K14" s="26" t="s">
        <v>617</v>
      </c>
      <c r="L14" s="16" t="s">
        <v>611</v>
      </c>
      <c r="M14" s="15"/>
      <c r="N14" s="15"/>
      <c r="O14" s="15"/>
    </row>
    <row r="15" ht="78.75" spans="1:15">
      <c r="A15" s="16">
        <v>10</v>
      </c>
      <c r="B15" s="16" t="s">
        <v>582</v>
      </c>
      <c r="C15" s="16" t="s">
        <v>583</v>
      </c>
      <c r="D15" s="23">
        <v>25</v>
      </c>
      <c r="E15" s="22">
        <v>25</v>
      </c>
      <c r="F15" s="22">
        <v>25</v>
      </c>
      <c r="G15" s="22"/>
      <c r="H15" s="22"/>
      <c r="I15" s="22"/>
      <c r="J15" s="22"/>
      <c r="K15" s="26" t="s">
        <v>618</v>
      </c>
      <c r="L15" s="16" t="s">
        <v>611</v>
      </c>
      <c r="M15" s="16"/>
      <c r="N15" s="16"/>
      <c r="O15" s="16"/>
    </row>
    <row r="16" ht="159.75" customHeight="1" spans="1:15">
      <c r="A16" s="16">
        <v>11</v>
      </c>
      <c r="B16" s="16" t="s">
        <v>585</v>
      </c>
      <c r="C16" s="16" t="s">
        <v>586</v>
      </c>
      <c r="D16" s="23">
        <v>80</v>
      </c>
      <c r="E16" s="22">
        <v>80</v>
      </c>
      <c r="F16" s="22">
        <v>80</v>
      </c>
      <c r="G16" s="22"/>
      <c r="H16" s="22"/>
      <c r="I16" s="22"/>
      <c r="J16" s="22"/>
      <c r="K16" s="26" t="s">
        <v>619</v>
      </c>
      <c r="L16" s="16" t="s">
        <v>611</v>
      </c>
      <c r="M16" s="16"/>
      <c r="N16" s="16"/>
      <c r="O16" s="16"/>
    </row>
    <row r="17" ht="133.5" customHeight="1" spans="1:15">
      <c r="A17" s="16">
        <v>12</v>
      </c>
      <c r="B17" s="16" t="s">
        <v>588</v>
      </c>
      <c r="C17" s="16" t="s">
        <v>589</v>
      </c>
      <c r="D17" s="23">
        <v>30</v>
      </c>
      <c r="E17" s="22">
        <v>30</v>
      </c>
      <c r="F17" s="22">
        <v>30</v>
      </c>
      <c r="G17" s="22"/>
      <c r="H17" s="22"/>
      <c r="I17" s="22"/>
      <c r="J17" s="22"/>
      <c r="K17" s="26" t="s">
        <v>620</v>
      </c>
      <c r="L17" s="16" t="s">
        <v>611</v>
      </c>
      <c r="M17" s="16"/>
      <c r="N17" s="16"/>
      <c r="O17" s="16"/>
    </row>
    <row r="18" ht="45" spans="1:15">
      <c r="A18" s="16">
        <v>13</v>
      </c>
      <c r="B18" s="16" t="s">
        <v>591</v>
      </c>
      <c r="C18" s="16" t="s">
        <v>592</v>
      </c>
      <c r="D18" s="23">
        <v>30</v>
      </c>
      <c r="E18" s="22">
        <v>30</v>
      </c>
      <c r="F18" s="22">
        <v>30</v>
      </c>
      <c r="G18" s="22"/>
      <c r="H18" s="22"/>
      <c r="I18" s="22"/>
      <c r="J18" s="22"/>
      <c r="K18" s="26" t="s">
        <v>621</v>
      </c>
      <c r="L18" s="16" t="s">
        <v>611</v>
      </c>
      <c r="M18" s="16"/>
      <c r="N18" s="16"/>
      <c r="O18" s="16"/>
    </row>
  </sheetData>
  <mergeCells count="14">
    <mergeCell ref="B1:O1"/>
    <mergeCell ref="N2:O2"/>
    <mergeCell ref="A3:C3"/>
    <mergeCell ref="N3:O3"/>
    <mergeCell ref="E4:H4"/>
    <mergeCell ref="M4:O4"/>
    <mergeCell ref="A4:A5"/>
    <mergeCell ref="B4:B5"/>
    <mergeCell ref="C4:C5"/>
    <mergeCell ref="D4:D5"/>
    <mergeCell ref="I4:I5"/>
    <mergeCell ref="J4:J5"/>
    <mergeCell ref="K4:K5"/>
    <mergeCell ref="L4:L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opLeftCell="A16" workbookViewId="0">
      <selection activeCell="B18" sqref="B18"/>
    </sheetView>
  </sheetViews>
  <sheetFormatPr defaultColWidth="9" defaultRowHeight="14.25" outlineLevelCol="1"/>
  <cols>
    <col min="1" max="1" width="51.5" customWidth="1"/>
    <col min="2" max="2" width="38.625" customWidth="1"/>
  </cols>
  <sheetData>
    <row r="1" ht="27" spans="1:2">
      <c r="A1" s="1" t="s">
        <v>622</v>
      </c>
      <c r="B1" s="1"/>
    </row>
    <row r="3" spans="1:2">
      <c r="A3" s="2" t="s">
        <v>623</v>
      </c>
      <c r="B3" s="3" t="s">
        <v>532</v>
      </c>
    </row>
    <row r="4" ht="44.25" customHeight="1" spans="1:2">
      <c r="A4" s="4" t="s">
        <v>624</v>
      </c>
      <c r="B4" s="4" t="s">
        <v>625</v>
      </c>
    </row>
    <row r="5" ht="24.75" customHeight="1" spans="1:2">
      <c r="A5" s="4" t="s">
        <v>626</v>
      </c>
      <c r="B5" s="5">
        <v>45984.626893</v>
      </c>
    </row>
    <row r="6" ht="24.75" customHeight="1" spans="1:2">
      <c r="A6" s="6" t="s">
        <v>627</v>
      </c>
      <c r="B6" s="5">
        <v>30844.176821</v>
      </c>
    </row>
    <row r="7" ht="24.75" customHeight="1" spans="1:2">
      <c r="A7" s="6" t="s">
        <v>628</v>
      </c>
      <c r="B7" s="5">
        <v>15087.846072</v>
      </c>
    </row>
    <row r="8" ht="24.75" customHeight="1" spans="1:2">
      <c r="A8" s="6" t="s">
        <v>629</v>
      </c>
      <c r="B8" s="5">
        <v>3267.458141</v>
      </c>
    </row>
    <row r="9" ht="24.75" customHeight="1" spans="1:2">
      <c r="A9" s="6" t="s">
        <v>630</v>
      </c>
      <c r="B9" s="5">
        <v>1165.816691</v>
      </c>
    </row>
    <row r="10" ht="24.75" customHeight="1" spans="1:2">
      <c r="A10" s="6" t="s">
        <v>631</v>
      </c>
      <c r="B10" s="5">
        <v>1989.76735</v>
      </c>
    </row>
    <row r="11" ht="24.75" customHeight="1" spans="1:2">
      <c r="A11" s="6" t="s">
        <v>632</v>
      </c>
      <c r="B11" s="5">
        <v>111.8741</v>
      </c>
    </row>
    <row r="12" ht="24.75" customHeight="1" spans="1:2">
      <c r="A12" s="6" t="s">
        <v>633</v>
      </c>
      <c r="B12" s="5">
        <v>1046.892884</v>
      </c>
    </row>
    <row r="13" ht="24.75" customHeight="1" spans="1:2">
      <c r="A13" s="6" t="s">
        <v>634</v>
      </c>
      <c r="B13" s="5">
        <v>671.970884</v>
      </c>
    </row>
    <row r="14" ht="24.75" customHeight="1" spans="1:2">
      <c r="A14" s="6" t="s">
        <v>635</v>
      </c>
      <c r="B14" s="5">
        <v>11.4842</v>
      </c>
    </row>
    <row r="15" ht="24.75" customHeight="1" spans="1:2">
      <c r="A15" s="6" t="s">
        <v>636</v>
      </c>
      <c r="B15" s="5">
        <v>15.7392</v>
      </c>
    </row>
    <row r="16" ht="24.75" customHeight="1" spans="1:2">
      <c r="A16" s="6" t="s">
        <v>637</v>
      </c>
      <c r="B16" s="5">
        <v>0</v>
      </c>
    </row>
    <row r="17" ht="24.75" customHeight="1" spans="1:2">
      <c r="A17" s="6" t="s">
        <v>638</v>
      </c>
      <c r="B17" s="5">
        <v>347.6986</v>
      </c>
    </row>
    <row r="18" ht="24.75" customHeight="1" spans="1:2">
      <c r="A18" s="6" t="s">
        <v>639</v>
      </c>
      <c r="B18" s="5">
        <v>1753.60283</v>
      </c>
    </row>
    <row r="19" ht="24.75" customHeight="1" spans="1:2">
      <c r="A19" s="6" t="s">
        <v>640</v>
      </c>
      <c r="B19" s="5">
        <v>321.7805</v>
      </c>
    </row>
    <row r="20" ht="24.75" customHeight="1" spans="1:2">
      <c r="A20" s="6" t="s">
        <v>641</v>
      </c>
      <c r="B20" s="5">
        <v>8698.111717</v>
      </c>
    </row>
    <row r="21" ht="24.75" customHeight="1" spans="1:2">
      <c r="A21" s="6" t="s">
        <v>642</v>
      </c>
      <c r="B21" s="5">
        <v>0</v>
      </c>
    </row>
    <row r="22" ht="24.75" customHeight="1" spans="1:2">
      <c r="A22" s="6" t="s">
        <v>643</v>
      </c>
      <c r="B22" s="5">
        <v>0</v>
      </c>
    </row>
    <row r="23" ht="24.75" customHeight="1" spans="1:2">
      <c r="A23" s="6" t="s">
        <v>644</v>
      </c>
      <c r="B23" s="5">
        <v>52.604</v>
      </c>
    </row>
    <row r="24" ht="24.75" customHeight="1" spans="1:2">
      <c r="A24" s="6" t="s">
        <v>645</v>
      </c>
      <c r="B24" s="5">
        <v>0</v>
      </c>
    </row>
    <row r="25" ht="24.75" customHeight="1" spans="1:2">
      <c r="A25" s="6" t="s">
        <v>646</v>
      </c>
      <c r="B25" s="5">
        <v>0</v>
      </c>
    </row>
    <row r="26" ht="24.75" customHeight="1" spans="1:2">
      <c r="A26" s="6" t="s">
        <v>647</v>
      </c>
      <c r="B26" s="5">
        <v>0</v>
      </c>
    </row>
    <row r="28" spans="2:2">
      <c r="B28" s="7"/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showGridLines="0" showZeros="0" tabSelected="1" workbookViewId="0">
      <selection activeCell="E21" sqref="E21"/>
    </sheetView>
  </sheetViews>
  <sheetFormatPr defaultColWidth="9" defaultRowHeight="15" customHeight="1"/>
  <cols>
    <col min="1" max="1" width="36.125" style="72" customWidth="1"/>
    <col min="2" max="2" width="13.875" style="72" customWidth="1"/>
    <col min="3" max="3" width="25" style="72" customWidth="1"/>
    <col min="4" max="4" width="15.25" style="72" customWidth="1"/>
    <col min="5" max="5" width="25.875" style="72" customWidth="1"/>
    <col min="6" max="6" width="17.25" style="72" customWidth="1"/>
    <col min="7" max="7" width="9" style="72"/>
    <col min="8" max="9" width="12.75" style="72" customWidth="1"/>
    <col min="10" max="16384" width="9" style="72"/>
  </cols>
  <sheetData>
    <row r="1" ht="34.5" customHeight="1" spans="1:6">
      <c r="A1" s="160" t="s">
        <v>1</v>
      </c>
      <c r="B1" s="160"/>
      <c r="C1" s="160"/>
      <c r="D1" s="160"/>
      <c r="E1" s="160"/>
      <c r="F1" s="160"/>
    </row>
    <row r="2" ht="21" customHeight="1" spans="1:6">
      <c r="A2" s="146"/>
      <c r="B2" s="146"/>
      <c r="C2" s="146"/>
      <c r="D2" s="146"/>
      <c r="E2" s="146"/>
      <c r="F2" s="161" t="s">
        <v>2</v>
      </c>
    </row>
    <row r="3" customHeight="1" spans="1:6">
      <c r="A3" s="146" t="s">
        <v>3</v>
      </c>
      <c r="B3" s="146"/>
      <c r="C3" s="146"/>
      <c r="D3" s="146"/>
      <c r="E3" s="146"/>
      <c r="F3" s="161" t="s">
        <v>4</v>
      </c>
    </row>
    <row r="4" customHeight="1" spans="1:6">
      <c r="A4" s="80" t="s">
        <v>5</v>
      </c>
      <c r="B4" s="80"/>
      <c r="C4" s="80" t="s">
        <v>6</v>
      </c>
      <c r="D4" s="80"/>
      <c r="E4" s="80" t="s">
        <v>6</v>
      </c>
      <c r="F4" s="80"/>
    </row>
    <row r="5" customHeight="1" spans="1:6">
      <c r="A5" s="80" t="s">
        <v>7</v>
      </c>
      <c r="B5" s="80" t="s">
        <v>8</v>
      </c>
      <c r="C5" s="80" t="s">
        <v>9</v>
      </c>
      <c r="D5" s="80" t="s">
        <v>8</v>
      </c>
      <c r="E5" s="80" t="s">
        <v>10</v>
      </c>
      <c r="F5" s="80" t="s">
        <v>8</v>
      </c>
    </row>
    <row r="6" customHeight="1" spans="1:9">
      <c r="A6" s="162" t="s">
        <v>11</v>
      </c>
      <c r="B6" s="165">
        <f>D48</f>
        <v>46058.9</v>
      </c>
      <c r="C6" s="162" t="s">
        <v>12</v>
      </c>
      <c r="D6" s="226">
        <f>SUM(D7:D13)</f>
        <v>4491.56</v>
      </c>
      <c r="E6" s="162" t="s">
        <v>13</v>
      </c>
      <c r="F6" s="227">
        <v>15766</v>
      </c>
      <c r="H6" s="171"/>
      <c r="I6" s="171"/>
    </row>
    <row r="7" customHeight="1" spans="1:9">
      <c r="A7" s="162" t="s">
        <v>14</v>
      </c>
      <c r="B7" s="165">
        <v>0</v>
      </c>
      <c r="C7" s="162" t="s">
        <v>15</v>
      </c>
      <c r="D7" s="228">
        <v>1046.4</v>
      </c>
      <c r="E7" s="162" t="s">
        <v>16</v>
      </c>
      <c r="F7" s="164">
        <v>0</v>
      </c>
      <c r="H7" s="171"/>
      <c r="I7" s="171"/>
    </row>
    <row r="8" customHeight="1" spans="1:9">
      <c r="A8" s="162" t="s">
        <v>17</v>
      </c>
      <c r="B8" s="165">
        <v>0</v>
      </c>
      <c r="C8" s="162" t="s">
        <v>18</v>
      </c>
      <c r="D8" s="228">
        <f>616.2+81.7</f>
        <v>697.9</v>
      </c>
      <c r="E8" s="162" t="s">
        <v>19</v>
      </c>
      <c r="F8" s="164"/>
      <c r="H8" s="171"/>
      <c r="I8" s="171"/>
    </row>
    <row r="9" customHeight="1" spans="1:9">
      <c r="A9" s="162" t="s">
        <v>20</v>
      </c>
      <c r="B9" s="165">
        <v>0</v>
      </c>
      <c r="C9" s="162" t="s">
        <v>21</v>
      </c>
      <c r="D9" s="228">
        <v>33.8</v>
      </c>
      <c r="E9" s="162" t="s">
        <v>22</v>
      </c>
      <c r="F9" s="227">
        <v>810.9</v>
      </c>
      <c r="H9" s="171"/>
      <c r="I9" s="171"/>
    </row>
    <row r="10" customHeight="1" spans="1:9">
      <c r="A10" s="162" t="s">
        <v>23</v>
      </c>
      <c r="B10" s="165">
        <v>0</v>
      </c>
      <c r="C10" s="162" t="s">
        <v>24</v>
      </c>
      <c r="D10" s="228">
        <v>137.5</v>
      </c>
      <c r="E10" s="162" t="s">
        <v>25</v>
      </c>
      <c r="F10" s="227">
        <v>124.2</v>
      </c>
      <c r="H10" s="171"/>
      <c r="I10" s="171"/>
    </row>
    <row r="11" customHeight="1" spans="1:9">
      <c r="A11" s="162" t="s">
        <v>26</v>
      </c>
      <c r="B11" s="165">
        <v>0</v>
      </c>
      <c r="C11" s="162" t="s">
        <v>27</v>
      </c>
      <c r="D11" s="228">
        <v>1186</v>
      </c>
      <c r="E11" s="162" t="s">
        <v>28</v>
      </c>
      <c r="F11" s="164"/>
      <c r="H11" s="171"/>
      <c r="I11" s="171"/>
    </row>
    <row r="12" customHeight="1" spans="1:9">
      <c r="A12" s="162" t="s">
        <v>29</v>
      </c>
      <c r="B12" s="165">
        <v>0</v>
      </c>
      <c r="C12" s="162" t="s">
        <v>30</v>
      </c>
      <c r="D12" s="228">
        <f>253.7+310.56</f>
        <v>564.26</v>
      </c>
      <c r="E12" s="162" t="s">
        <v>31</v>
      </c>
      <c r="F12" s="164"/>
      <c r="H12" s="171"/>
      <c r="I12" s="171"/>
    </row>
    <row r="13" customHeight="1" spans="1:9">
      <c r="A13" s="162" t="s">
        <v>32</v>
      </c>
      <c r="B13" s="165">
        <v>0</v>
      </c>
      <c r="C13" s="162" t="s">
        <v>33</v>
      </c>
      <c r="D13" s="228">
        <v>825.7</v>
      </c>
      <c r="E13" s="162" t="s">
        <v>34</v>
      </c>
      <c r="F13" s="227">
        <v>2187.7</v>
      </c>
      <c r="H13" s="171"/>
      <c r="I13" s="171"/>
    </row>
    <row r="14" customHeight="1" spans="1:9">
      <c r="A14" s="162"/>
      <c r="B14" s="165"/>
      <c r="C14" s="162" t="s">
        <v>35</v>
      </c>
      <c r="D14" s="226">
        <f>SUM(D15:D39)</f>
        <v>34249.64</v>
      </c>
      <c r="E14" s="162" t="s">
        <v>36</v>
      </c>
      <c r="F14" s="164">
        <v>0</v>
      </c>
      <c r="H14" s="171"/>
      <c r="I14" s="171"/>
    </row>
    <row r="15" customHeight="1" spans="1:9">
      <c r="A15" s="162"/>
      <c r="B15" s="165"/>
      <c r="C15" s="162" t="s">
        <v>37</v>
      </c>
      <c r="D15" s="228">
        <v>214.3</v>
      </c>
      <c r="E15" s="162" t="s">
        <v>38</v>
      </c>
      <c r="F15" s="227">
        <v>285.5</v>
      </c>
      <c r="H15" s="171"/>
      <c r="I15" s="171"/>
    </row>
    <row r="16" customHeight="1" spans="1:9">
      <c r="A16" s="162"/>
      <c r="B16" s="165"/>
      <c r="C16" s="162" t="s">
        <v>39</v>
      </c>
      <c r="D16" s="228">
        <v>134.7</v>
      </c>
      <c r="E16" s="162" t="s">
        <v>40</v>
      </c>
      <c r="F16" s="227">
        <f>11830.8+1950</f>
        <v>13780.8</v>
      </c>
      <c r="H16" s="171"/>
      <c r="I16" s="171"/>
    </row>
    <row r="17" customHeight="1" spans="1:9">
      <c r="A17" s="162"/>
      <c r="B17" s="165"/>
      <c r="C17" s="162" t="s">
        <v>41</v>
      </c>
      <c r="D17" s="228">
        <v>30</v>
      </c>
      <c r="E17" s="162" t="s">
        <v>42</v>
      </c>
      <c r="F17" s="227">
        <v>10021.7</v>
      </c>
      <c r="H17" s="171"/>
      <c r="I17" s="171"/>
    </row>
    <row r="18" customHeight="1" spans="1:9">
      <c r="A18" s="162"/>
      <c r="B18" s="165"/>
      <c r="C18" s="162" t="s">
        <v>43</v>
      </c>
      <c r="D18" s="228">
        <v>0.7</v>
      </c>
      <c r="E18" s="162" t="s">
        <v>44</v>
      </c>
      <c r="F18" s="227">
        <v>100</v>
      </c>
      <c r="H18" s="171"/>
      <c r="I18" s="171"/>
    </row>
    <row r="19" customHeight="1" spans="1:9">
      <c r="A19" s="162"/>
      <c r="B19" s="165"/>
      <c r="C19" s="162" t="s">
        <v>45</v>
      </c>
      <c r="D19" s="229">
        <v>99.4</v>
      </c>
      <c r="E19" s="162" t="s">
        <v>46</v>
      </c>
      <c r="F19" s="227">
        <v>74.5</v>
      </c>
      <c r="H19" s="171"/>
      <c r="I19" s="171"/>
    </row>
    <row r="20" customHeight="1" spans="1:9">
      <c r="A20" s="162"/>
      <c r="B20" s="165"/>
      <c r="C20" s="162" t="s">
        <v>47</v>
      </c>
      <c r="D20" s="229">
        <v>302</v>
      </c>
      <c r="E20" s="162" t="s">
        <v>48</v>
      </c>
      <c r="F20" s="164"/>
      <c r="H20" s="171"/>
      <c r="I20" s="171"/>
    </row>
    <row r="21" customHeight="1" spans="1:9">
      <c r="A21" s="162"/>
      <c r="B21" s="165"/>
      <c r="C21" s="162" t="s">
        <v>49</v>
      </c>
      <c r="D21" s="229">
        <v>23.3</v>
      </c>
      <c r="E21" s="162" t="s">
        <v>50</v>
      </c>
      <c r="F21" s="164"/>
      <c r="H21" s="171"/>
      <c r="I21" s="171"/>
    </row>
    <row r="22" customHeight="1" spans="1:9">
      <c r="A22" s="162"/>
      <c r="B22" s="165"/>
      <c r="C22" s="162" t="s">
        <v>51</v>
      </c>
      <c r="D22" s="229">
        <v>304</v>
      </c>
      <c r="E22" s="162" t="s">
        <v>52</v>
      </c>
      <c r="F22" s="164"/>
      <c r="H22" s="171"/>
      <c r="I22" s="171"/>
    </row>
    <row r="23" customHeight="1" spans="1:9">
      <c r="A23" s="162"/>
      <c r="B23" s="165"/>
      <c r="C23" s="162" t="s">
        <v>53</v>
      </c>
      <c r="D23" s="229">
        <v>379</v>
      </c>
      <c r="E23" s="168" t="s">
        <v>54</v>
      </c>
      <c r="F23" s="164"/>
      <c r="H23" s="171"/>
      <c r="I23" s="171"/>
    </row>
    <row r="24" customHeight="1" spans="1:9">
      <c r="A24" s="162"/>
      <c r="B24" s="165"/>
      <c r="C24" s="162" t="s">
        <v>55</v>
      </c>
      <c r="D24" s="229">
        <v>249.8</v>
      </c>
      <c r="E24" s="162" t="s">
        <v>56</v>
      </c>
      <c r="F24" s="227">
        <v>698.6</v>
      </c>
      <c r="H24" s="171"/>
      <c r="I24" s="171"/>
    </row>
    <row r="25" customHeight="1" spans="1:9">
      <c r="A25" s="162"/>
      <c r="B25" s="165"/>
      <c r="C25" s="162" t="s">
        <v>57</v>
      </c>
      <c r="D25" s="229">
        <v>40.7</v>
      </c>
      <c r="E25" s="162" t="s">
        <v>58</v>
      </c>
      <c r="F25" s="227">
        <v>140</v>
      </c>
      <c r="H25" s="171"/>
      <c r="I25" s="171"/>
    </row>
    <row r="26" customHeight="1" spans="1:9">
      <c r="A26" s="162"/>
      <c r="B26" s="165"/>
      <c r="C26" s="162" t="s">
        <v>59</v>
      </c>
      <c r="D26" s="228">
        <v>306</v>
      </c>
      <c r="E26" s="162" t="s">
        <v>60</v>
      </c>
      <c r="F26" s="227">
        <v>2069</v>
      </c>
      <c r="H26" s="171"/>
      <c r="I26" s="171"/>
    </row>
    <row r="27" customHeight="1" spans="1:9">
      <c r="A27" s="162"/>
      <c r="B27" s="165"/>
      <c r="C27" s="162" t="s">
        <v>61</v>
      </c>
      <c r="D27" s="228">
        <v>6960.6</v>
      </c>
      <c r="E27" s="162" t="s">
        <v>62</v>
      </c>
      <c r="F27" s="164">
        <v>0</v>
      </c>
      <c r="H27" s="171"/>
      <c r="I27" s="171"/>
    </row>
    <row r="28" customHeight="1" spans="1:9">
      <c r="A28" s="162"/>
      <c r="B28" s="165"/>
      <c r="C28" s="162" t="s">
        <v>63</v>
      </c>
      <c r="D28" s="228">
        <v>264.1</v>
      </c>
      <c r="E28" s="162" t="s">
        <v>64</v>
      </c>
      <c r="F28" s="164">
        <v>0</v>
      </c>
      <c r="H28" s="171"/>
      <c r="I28" s="171"/>
    </row>
    <row r="29" customHeight="1" spans="1:9">
      <c r="A29" s="162"/>
      <c r="B29" s="165"/>
      <c r="C29" s="162" t="s">
        <v>65</v>
      </c>
      <c r="D29" s="228">
        <v>194.98</v>
      </c>
      <c r="E29" s="162" t="s">
        <v>66</v>
      </c>
      <c r="F29" s="164"/>
      <c r="H29" s="171"/>
      <c r="I29" s="171"/>
    </row>
    <row r="30" customHeight="1" spans="1:9">
      <c r="A30" s="162"/>
      <c r="B30" s="165"/>
      <c r="C30" s="162" t="s">
        <v>67</v>
      </c>
      <c r="D30" s="228">
        <v>84</v>
      </c>
      <c r="E30" s="162" t="s">
        <v>68</v>
      </c>
      <c r="F30" s="164">
        <v>0</v>
      </c>
      <c r="H30" s="171"/>
      <c r="I30" s="171"/>
    </row>
    <row r="31" customHeight="1" spans="1:9">
      <c r="A31" s="162"/>
      <c r="B31" s="165"/>
      <c r="C31" s="162" t="s">
        <v>69</v>
      </c>
      <c r="D31" s="228">
        <v>78.3</v>
      </c>
      <c r="E31" s="162" t="s">
        <v>70</v>
      </c>
      <c r="F31" s="164">
        <v>0</v>
      </c>
      <c r="H31" s="171"/>
      <c r="I31" s="171"/>
    </row>
    <row r="32" customHeight="1" spans="1:9">
      <c r="A32" s="162"/>
      <c r="B32" s="165"/>
      <c r="C32" s="162" t="s">
        <v>71</v>
      </c>
      <c r="D32" s="228">
        <v>24</v>
      </c>
      <c r="E32" s="162" t="s">
        <v>72</v>
      </c>
      <c r="F32" s="164">
        <v>0</v>
      </c>
      <c r="H32" s="171"/>
      <c r="I32" s="171"/>
    </row>
    <row r="33" customHeight="1" spans="1:9">
      <c r="A33" s="162"/>
      <c r="B33" s="165"/>
      <c r="C33" s="162" t="s">
        <v>73</v>
      </c>
      <c r="D33" s="228">
        <v>53.6</v>
      </c>
      <c r="E33" s="162" t="s">
        <v>74</v>
      </c>
      <c r="F33" s="164">
        <v>0</v>
      </c>
      <c r="H33" s="171"/>
      <c r="I33" s="171"/>
    </row>
    <row r="34" customHeight="1" spans="1:9">
      <c r="A34" s="162"/>
      <c r="B34" s="165"/>
      <c r="C34" s="162" t="s">
        <v>75</v>
      </c>
      <c r="D34" s="228">
        <v>353.4</v>
      </c>
      <c r="E34" s="169"/>
      <c r="F34" s="164">
        <v>0</v>
      </c>
      <c r="H34" s="171"/>
      <c r="I34" s="171"/>
    </row>
    <row r="35" customHeight="1" spans="1:9">
      <c r="A35" s="162"/>
      <c r="B35" s="165"/>
      <c r="C35" s="162" t="s">
        <v>76</v>
      </c>
      <c r="D35" s="228">
        <f>18921.72+1950</f>
        <v>20871.72</v>
      </c>
      <c r="E35" s="169"/>
      <c r="F35" s="164">
        <v>0</v>
      </c>
      <c r="H35" s="171"/>
      <c r="I35" s="171"/>
    </row>
    <row r="36" customHeight="1" spans="1:9">
      <c r="A36" s="162"/>
      <c r="B36" s="165"/>
      <c r="C36" s="162" t="s">
        <v>77</v>
      </c>
      <c r="D36" s="228">
        <v>50</v>
      </c>
      <c r="E36" s="162"/>
      <c r="F36" s="164"/>
      <c r="H36" s="171"/>
      <c r="I36" s="171"/>
    </row>
    <row r="37" customHeight="1" spans="1:9">
      <c r="A37" s="162"/>
      <c r="B37" s="165"/>
      <c r="C37" s="162" t="s">
        <v>78</v>
      </c>
      <c r="D37" s="228">
        <v>155</v>
      </c>
      <c r="E37" s="169"/>
      <c r="F37" s="169"/>
      <c r="H37" s="171"/>
      <c r="I37" s="171"/>
    </row>
    <row r="38" customHeight="1" spans="1:9">
      <c r="A38" s="162"/>
      <c r="B38" s="165"/>
      <c r="C38" s="162" t="s">
        <v>79</v>
      </c>
      <c r="D38" s="228">
        <v>114.2</v>
      </c>
      <c r="E38" s="162"/>
      <c r="F38" s="164"/>
      <c r="H38" s="171"/>
      <c r="I38" s="171"/>
    </row>
    <row r="39" customHeight="1" spans="1:9">
      <c r="A39" s="162"/>
      <c r="B39" s="165"/>
      <c r="C39" s="162" t="s">
        <v>80</v>
      </c>
      <c r="D39" s="228">
        <f>3272.4-310.56</f>
        <v>2961.84</v>
      </c>
      <c r="E39" s="169"/>
      <c r="F39" s="169"/>
      <c r="H39" s="171"/>
      <c r="I39" s="171"/>
    </row>
    <row r="40" customHeight="1" spans="1:9">
      <c r="A40" s="162"/>
      <c r="B40" s="165"/>
      <c r="C40" s="162" t="s">
        <v>81</v>
      </c>
      <c r="D40" s="230">
        <v>939.4</v>
      </c>
      <c r="E40" s="169"/>
      <c r="F40" s="169"/>
      <c r="H40" s="171"/>
      <c r="I40" s="171"/>
    </row>
    <row r="41" customHeight="1" spans="1:9">
      <c r="A41" s="162"/>
      <c r="B41" s="165"/>
      <c r="C41" s="162" t="s">
        <v>82</v>
      </c>
      <c r="D41" s="230">
        <v>0</v>
      </c>
      <c r="E41" s="169"/>
      <c r="F41" s="169"/>
      <c r="H41" s="171"/>
      <c r="I41" s="171"/>
    </row>
    <row r="42" customHeight="1" spans="1:9">
      <c r="A42" s="162"/>
      <c r="B42" s="165"/>
      <c r="C42" s="162" t="s">
        <v>83</v>
      </c>
      <c r="D42" s="230">
        <v>1908.3</v>
      </c>
      <c r="E42" s="169"/>
      <c r="F42" s="169"/>
      <c r="H42" s="171"/>
      <c r="I42" s="171"/>
    </row>
    <row r="43" customHeight="1" spans="1:9">
      <c r="A43" s="162"/>
      <c r="B43" s="165"/>
      <c r="C43" s="162" t="s">
        <v>84</v>
      </c>
      <c r="D43" s="230">
        <v>4410</v>
      </c>
      <c r="E43" s="169"/>
      <c r="F43" s="169"/>
      <c r="H43" s="171"/>
      <c r="I43" s="171"/>
    </row>
    <row r="44" customHeight="1" spans="1:9">
      <c r="A44" s="162"/>
      <c r="B44" s="165"/>
      <c r="C44" s="162" t="s">
        <v>85</v>
      </c>
      <c r="D44" s="230">
        <v>0</v>
      </c>
      <c r="E44" s="169"/>
      <c r="F44" s="169"/>
      <c r="H44" s="171"/>
      <c r="I44" s="171"/>
    </row>
    <row r="45" customHeight="1" spans="1:9">
      <c r="A45" s="162"/>
      <c r="B45" s="165"/>
      <c r="C45" s="162" t="s">
        <v>86</v>
      </c>
      <c r="D45" s="230">
        <v>10</v>
      </c>
      <c r="E45" s="169"/>
      <c r="F45" s="169"/>
      <c r="H45" s="171"/>
      <c r="I45" s="171"/>
    </row>
    <row r="46" customHeight="1" spans="1:9">
      <c r="A46" s="162"/>
      <c r="B46" s="165"/>
      <c r="C46" s="162" t="s">
        <v>87</v>
      </c>
      <c r="D46" s="230">
        <v>50</v>
      </c>
      <c r="E46" s="169"/>
      <c r="F46" s="169"/>
      <c r="H46" s="171"/>
      <c r="I46" s="171"/>
    </row>
    <row r="47" customHeight="1" spans="1:9">
      <c r="A47" s="162"/>
      <c r="B47" s="165"/>
      <c r="C47" s="162"/>
      <c r="D47" s="165"/>
      <c r="E47" s="169"/>
      <c r="F47" s="169"/>
      <c r="H47" s="171"/>
      <c r="I47" s="171"/>
    </row>
    <row r="48" customHeight="1" spans="1:9">
      <c r="A48" s="170" t="s">
        <v>88</v>
      </c>
      <c r="B48" s="165">
        <f>B6+B7</f>
        <v>46058.9</v>
      </c>
      <c r="C48" s="170" t="s">
        <v>89</v>
      </c>
      <c r="D48" s="165">
        <f>D6+D14+D40+D41+D42+D43+D44+D45+D46</f>
        <v>46058.9</v>
      </c>
      <c r="E48" s="170" t="s">
        <v>89</v>
      </c>
      <c r="F48" s="231">
        <f>SUM(F6:F38)</f>
        <v>46058.9</v>
      </c>
      <c r="H48" s="171"/>
      <c r="I48" s="171"/>
    </row>
    <row r="50" customHeight="1" spans="6:6">
      <c r="F50" s="171"/>
    </row>
  </sheetData>
  <sheetProtection formatCells="0" formatColumns="0" formatRows="0"/>
  <mergeCells count="4">
    <mergeCell ref="A1:F1"/>
    <mergeCell ref="A4:B4"/>
    <mergeCell ref="C4:D4"/>
    <mergeCell ref="E4:F4"/>
  </mergeCells>
  <pageMargins left="0.275590551181102" right="0.15748031496063" top="0.15748031496063" bottom="0.15748031496063" header="0.15748031496063" footer="0.15748031496063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showGridLines="0" showZeros="0" topLeftCell="A53" workbookViewId="0">
      <selection activeCell="D76" sqref="D76"/>
    </sheetView>
  </sheetViews>
  <sheetFormatPr defaultColWidth="9" defaultRowHeight="14.25"/>
  <cols>
    <col min="1" max="3" width="5.625" style="59" customWidth="1"/>
    <col min="4" max="4" width="39.375" style="59" customWidth="1"/>
    <col min="5" max="9" width="18.875" style="59" customWidth="1"/>
    <col min="10" max="16384" width="9" style="59"/>
  </cols>
  <sheetData>
    <row r="1" ht="33.75" customHeight="1" spans="1:9">
      <c r="A1" s="73" t="s">
        <v>90</v>
      </c>
      <c r="B1" s="73"/>
      <c r="C1" s="73"/>
      <c r="D1" s="73"/>
      <c r="E1" s="73"/>
      <c r="F1" s="73"/>
      <c r="G1" s="73"/>
      <c r="H1" s="73"/>
      <c r="I1" s="73"/>
    </row>
    <row r="2" customHeight="1" spans="1:9">
      <c r="A2" s="74"/>
      <c r="B2" s="74"/>
      <c r="C2" s="74"/>
      <c r="D2" s="74"/>
      <c r="E2" s="74"/>
      <c r="F2" s="74"/>
      <c r="G2" s="74"/>
      <c r="H2" s="74"/>
      <c r="I2" s="84" t="s">
        <v>91</v>
      </c>
    </row>
    <row r="3" customHeight="1" spans="1:9">
      <c r="A3" s="74" t="s">
        <v>3</v>
      </c>
      <c r="B3" s="74"/>
      <c r="C3" s="74"/>
      <c r="D3" s="74"/>
      <c r="E3" s="74"/>
      <c r="F3" s="74"/>
      <c r="G3" s="74"/>
      <c r="H3" s="74"/>
      <c r="I3" s="84" t="s">
        <v>4</v>
      </c>
    </row>
    <row r="4" customHeight="1" spans="1:9">
      <c r="A4" s="174" t="s">
        <v>92</v>
      </c>
      <c r="B4" s="175"/>
      <c r="C4" s="176"/>
      <c r="D4" s="221" t="s">
        <v>93</v>
      </c>
      <c r="E4" s="78" t="s">
        <v>94</v>
      </c>
      <c r="F4" s="78" t="s">
        <v>95</v>
      </c>
      <c r="G4" s="78" t="s">
        <v>96</v>
      </c>
      <c r="H4" s="78" t="s">
        <v>97</v>
      </c>
      <c r="I4" s="78" t="s">
        <v>98</v>
      </c>
    </row>
    <row r="5" ht="9.75" customHeight="1" spans="1:9">
      <c r="A5" s="177"/>
      <c r="B5" s="178"/>
      <c r="C5" s="179"/>
      <c r="D5" s="180"/>
      <c r="E5" s="180"/>
      <c r="F5" s="180"/>
      <c r="G5" s="180"/>
      <c r="H5" s="180"/>
      <c r="I5" s="180"/>
    </row>
    <row r="6" hidden="1" spans="1:9">
      <c r="A6" s="181"/>
      <c r="B6" s="182"/>
      <c r="C6" s="183"/>
      <c r="D6" s="180"/>
      <c r="E6" s="180"/>
      <c r="F6" s="180"/>
      <c r="G6" s="180"/>
      <c r="H6" s="180"/>
      <c r="I6" s="180"/>
    </row>
    <row r="7" customHeight="1" spans="1:9">
      <c r="A7" s="78" t="s">
        <v>99</v>
      </c>
      <c r="B7" s="78" t="s">
        <v>100</v>
      </c>
      <c r="C7" s="78" t="s">
        <v>101</v>
      </c>
      <c r="D7" s="180"/>
      <c r="E7" s="180"/>
      <c r="F7" s="180"/>
      <c r="G7" s="180"/>
      <c r="H7" s="180"/>
      <c r="I7" s="180"/>
    </row>
    <row r="8" customHeight="1" spans="1:9">
      <c r="A8" s="81"/>
      <c r="B8" s="81"/>
      <c r="C8" s="81"/>
      <c r="D8" s="81"/>
      <c r="E8" s="81"/>
      <c r="F8" s="81"/>
      <c r="G8" s="81"/>
      <c r="H8" s="81"/>
      <c r="I8" s="81"/>
    </row>
    <row r="9" ht="21" customHeight="1" spans="1:9">
      <c r="A9" s="184"/>
      <c r="B9" s="184"/>
      <c r="C9" s="184"/>
      <c r="D9" s="197" t="s">
        <v>102</v>
      </c>
      <c r="E9" s="186">
        <f>E10+E60+E72+E78+E98+E108+E121+E135+E139+E142+E150+E153</f>
        <v>46058.9</v>
      </c>
      <c r="F9" s="186">
        <f>F10+F60+F72+F78+F98+F108+F121+F135+F139+F142+F150+F153</f>
        <v>46058.9</v>
      </c>
      <c r="G9" s="185">
        <v>0</v>
      </c>
      <c r="H9" s="185">
        <v>0</v>
      </c>
      <c r="I9" s="185">
        <v>0</v>
      </c>
    </row>
    <row r="10" s="172" customFormat="1" ht="21" customHeight="1" spans="1:9">
      <c r="A10" s="188" t="s">
        <v>103</v>
      </c>
      <c r="B10" s="188"/>
      <c r="C10" s="188"/>
      <c r="D10" s="222" t="s">
        <v>13</v>
      </c>
      <c r="E10" s="190">
        <f>E11+E17+E21+E23+E27+E29+E33+E39+E41+E43+E49+E53+E57+E45</f>
        <v>15766</v>
      </c>
      <c r="F10" s="190">
        <f>F11+F17+F21+F23+F27+F29+F33+F39+F41+F43+F49+F53+F57+F45</f>
        <v>15766</v>
      </c>
      <c r="G10" s="189">
        <v>0</v>
      </c>
      <c r="H10" s="189">
        <v>0</v>
      </c>
      <c r="I10" s="189">
        <v>0</v>
      </c>
    </row>
    <row r="11" s="90" customFormat="1" ht="21" customHeight="1" spans="1:9">
      <c r="A11" s="106"/>
      <c r="B11" s="106" t="s">
        <v>104</v>
      </c>
      <c r="C11" s="106"/>
      <c r="D11" s="107" t="s">
        <v>105</v>
      </c>
      <c r="E11" s="187">
        <f>SUM(E12:E16)</f>
        <v>10785.96</v>
      </c>
      <c r="F11" s="187">
        <f>SUM(F12:F16)</f>
        <v>10785.96</v>
      </c>
      <c r="G11" s="191">
        <v>0</v>
      </c>
      <c r="H11" s="191">
        <v>0</v>
      </c>
      <c r="I11" s="191">
        <v>0</v>
      </c>
    </row>
    <row r="12" ht="21" customHeight="1" spans="1:9">
      <c r="A12" s="184" t="s">
        <v>106</v>
      </c>
      <c r="B12" s="184" t="s">
        <v>107</v>
      </c>
      <c r="C12" s="184" t="s">
        <v>108</v>
      </c>
      <c r="D12" s="197" t="s">
        <v>109</v>
      </c>
      <c r="E12" s="223">
        <v>86.96</v>
      </c>
      <c r="F12" s="223">
        <v>86.96</v>
      </c>
      <c r="G12" s="185">
        <v>0</v>
      </c>
      <c r="H12" s="185">
        <v>0</v>
      </c>
      <c r="I12" s="185">
        <v>0</v>
      </c>
    </row>
    <row r="13" ht="21" customHeight="1" spans="1:9">
      <c r="A13" s="184" t="s">
        <v>106</v>
      </c>
      <c r="B13" s="184" t="s">
        <v>107</v>
      </c>
      <c r="C13" s="184" t="s">
        <v>110</v>
      </c>
      <c r="D13" s="197" t="s">
        <v>111</v>
      </c>
      <c r="E13" s="223">
        <v>9521.52</v>
      </c>
      <c r="F13" s="223">
        <v>9521.52</v>
      </c>
      <c r="G13" s="185">
        <v>0</v>
      </c>
      <c r="H13" s="185">
        <v>0</v>
      </c>
      <c r="I13" s="185">
        <v>0</v>
      </c>
    </row>
    <row r="14" ht="21" customHeight="1" spans="1:9">
      <c r="A14" s="184" t="s">
        <v>106</v>
      </c>
      <c r="B14" s="184" t="s">
        <v>107</v>
      </c>
      <c r="C14" s="184" t="s">
        <v>112</v>
      </c>
      <c r="D14" s="197" t="s">
        <v>113</v>
      </c>
      <c r="E14" s="186">
        <v>782.42</v>
      </c>
      <c r="F14" s="186">
        <v>782.42</v>
      </c>
      <c r="G14" s="185">
        <v>0</v>
      </c>
      <c r="H14" s="185">
        <v>0</v>
      </c>
      <c r="I14" s="185">
        <v>0</v>
      </c>
    </row>
    <row r="15" ht="21" customHeight="1" spans="1:9">
      <c r="A15" s="184" t="s">
        <v>106</v>
      </c>
      <c r="B15" s="184" t="s">
        <v>107</v>
      </c>
      <c r="C15" s="184" t="s">
        <v>114</v>
      </c>
      <c r="D15" s="197" t="s">
        <v>115</v>
      </c>
      <c r="E15" s="186">
        <v>103.39</v>
      </c>
      <c r="F15" s="186">
        <v>103.39</v>
      </c>
      <c r="G15" s="185">
        <v>0</v>
      </c>
      <c r="H15" s="185">
        <v>0</v>
      </c>
      <c r="I15" s="185">
        <v>0</v>
      </c>
    </row>
    <row r="16" ht="21" customHeight="1" spans="1:9">
      <c r="A16" s="184" t="s">
        <v>106</v>
      </c>
      <c r="B16" s="184" t="s">
        <v>107</v>
      </c>
      <c r="C16" s="184" t="s">
        <v>116</v>
      </c>
      <c r="D16" s="197" t="s">
        <v>117</v>
      </c>
      <c r="E16" s="186">
        <v>291.67</v>
      </c>
      <c r="F16" s="186">
        <v>291.67</v>
      </c>
      <c r="G16" s="185">
        <v>0</v>
      </c>
      <c r="H16" s="185">
        <v>0</v>
      </c>
      <c r="I16" s="185">
        <v>0</v>
      </c>
    </row>
    <row r="17" s="90" customFormat="1" ht="21" customHeight="1" spans="1:9">
      <c r="A17" s="106"/>
      <c r="B17" s="106" t="s">
        <v>118</v>
      </c>
      <c r="C17" s="106"/>
      <c r="D17" s="107" t="s">
        <v>119</v>
      </c>
      <c r="E17" s="187">
        <f>SUM(E18:E20)</f>
        <v>903.57</v>
      </c>
      <c r="F17" s="187">
        <f>SUM(F18:F20)</f>
        <v>903.57</v>
      </c>
      <c r="G17" s="191">
        <v>0</v>
      </c>
      <c r="H17" s="191">
        <v>0</v>
      </c>
      <c r="I17" s="191">
        <v>0</v>
      </c>
    </row>
    <row r="18" ht="21" customHeight="1" spans="1:9">
      <c r="A18" s="184" t="s">
        <v>106</v>
      </c>
      <c r="B18" s="184" t="s">
        <v>120</v>
      </c>
      <c r="C18" s="184" t="s">
        <v>108</v>
      </c>
      <c r="D18" s="197" t="s">
        <v>121</v>
      </c>
      <c r="E18" s="186">
        <v>20.84</v>
      </c>
      <c r="F18" s="186">
        <v>20.84</v>
      </c>
      <c r="G18" s="185">
        <v>0</v>
      </c>
      <c r="H18" s="185">
        <v>0</v>
      </c>
      <c r="I18" s="185">
        <v>0</v>
      </c>
    </row>
    <row r="19" ht="21" customHeight="1" spans="1:9">
      <c r="A19" s="184" t="s">
        <v>106</v>
      </c>
      <c r="B19" s="184" t="s">
        <v>120</v>
      </c>
      <c r="C19" s="184" t="s">
        <v>110</v>
      </c>
      <c r="D19" s="197" t="s">
        <v>122</v>
      </c>
      <c r="E19" s="186">
        <v>543.08</v>
      </c>
      <c r="F19" s="186">
        <v>543.08</v>
      </c>
      <c r="G19" s="185">
        <v>0</v>
      </c>
      <c r="H19" s="185">
        <v>0</v>
      </c>
      <c r="I19" s="185">
        <v>0</v>
      </c>
    </row>
    <row r="20" ht="21" customHeight="1" spans="1:9">
      <c r="A20" s="184" t="s">
        <v>106</v>
      </c>
      <c r="B20" s="184" t="s">
        <v>120</v>
      </c>
      <c r="C20" s="184" t="s">
        <v>116</v>
      </c>
      <c r="D20" s="197" t="s">
        <v>123</v>
      </c>
      <c r="E20" s="186">
        <v>339.65</v>
      </c>
      <c r="F20" s="186">
        <v>339.65</v>
      </c>
      <c r="G20" s="185">
        <v>0</v>
      </c>
      <c r="H20" s="185">
        <v>0</v>
      </c>
      <c r="I20" s="185">
        <v>0</v>
      </c>
    </row>
    <row r="21" s="90" customFormat="1" ht="21" customHeight="1" spans="1:9">
      <c r="A21" s="106"/>
      <c r="B21" s="106" t="s">
        <v>124</v>
      </c>
      <c r="C21" s="106"/>
      <c r="D21" s="107" t="s">
        <v>125</v>
      </c>
      <c r="E21" s="187">
        <f>SUM(E22)</f>
        <v>24.56</v>
      </c>
      <c r="F21" s="187">
        <f>SUM(F22)</f>
        <v>24.56</v>
      </c>
      <c r="G21" s="191">
        <v>0</v>
      </c>
      <c r="H21" s="191">
        <v>0</v>
      </c>
      <c r="I21" s="191">
        <v>0</v>
      </c>
    </row>
    <row r="22" ht="21" customHeight="1" spans="1:9">
      <c r="A22" s="184" t="s">
        <v>106</v>
      </c>
      <c r="B22" s="184" t="s">
        <v>126</v>
      </c>
      <c r="C22" s="184" t="s">
        <v>127</v>
      </c>
      <c r="D22" s="197" t="s">
        <v>128</v>
      </c>
      <c r="E22" s="186">
        <v>24.56</v>
      </c>
      <c r="F22" s="186">
        <v>24.56</v>
      </c>
      <c r="G22" s="185">
        <v>0</v>
      </c>
      <c r="H22" s="185">
        <v>0</v>
      </c>
      <c r="I22" s="185">
        <v>0</v>
      </c>
    </row>
    <row r="23" s="90" customFormat="1" ht="21" customHeight="1" spans="1:9">
      <c r="A23" s="106"/>
      <c r="B23" s="106" t="s">
        <v>112</v>
      </c>
      <c r="C23" s="106"/>
      <c r="D23" s="107" t="s">
        <v>129</v>
      </c>
      <c r="E23" s="187">
        <f>SUM(E24:E26)</f>
        <v>954.87</v>
      </c>
      <c r="F23" s="187">
        <f>SUM(F24:F26)</f>
        <v>954.87</v>
      </c>
      <c r="G23" s="191">
        <v>0</v>
      </c>
      <c r="H23" s="191">
        <v>0</v>
      </c>
      <c r="I23" s="191">
        <v>0</v>
      </c>
    </row>
    <row r="24" ht="21" customHeight="1" spans="1:9">
      <c r="A24" s="184" t="s">
        <v>106</v>
      </c>
      <c r="B24" s="184" t="s">
        <v>130</v>
      </c>
      <c r="C24" s="184" t="s">
        <v>108</v>
      </c>
      <c r="D24" s="197" t="s">
        <v>131</v>
      </c>
      <c r="E24" s="186">
        <v>26.46</v>
      </c>
      <c r="F24" s="186">
        <v>26.46</v>
      </c>
      <c r="G24" s="185">
        <v>0</v>
      </c>
      <c r="H24" s="185">
        <v>0</v>
      </c>
      <c r="I24" s="185">
        <v>0</v>
      </c>
    </row>
    <row r="25" ht="21" customHeight="1" spans="1:9">
      <c r="A25" s="184" t="s">
        <v>106</v>
      </c>
      <c r="B25" s="184" t="s">
        <v>130</v>
      </c>
      <c r="C25" s="184" t="s">
        <v>110</v>
      </c>
      <c r="D25" s="197" t="s">
        <v>132</v>
      </c>
      <c r="E25" s="186">
        <v>742.5</v>
      </c>
      <c r="F25" s="186">
        <v>742.5</v>
      </c>
      <c r="G25" s="185">
        <v>0</v>
      </c>
      <c r="H25" s="185">
        <v>0</v>
      </c>
      <c r="I25" s="185">
        <v>0</v>
      </c>
    </row>
    <row r="26" ht="21" customHeight="1" spans="1:9">
      <c r="A26" s="184" t="s">
        <v>106</v>
      </c>
      <c r="B26" s="184" t="s">
        <v>130</v>
      </c>
      <c r="C26" s="184" t="s">
        <v>116</v>
      </c>
      <c r="D26" s="197" t="s">
        <v>133</v>
      </c>
      <c r="E26" s="186">
        <v>185.91</v>
      </c>
      <c r="F26" s="186">
        <v>185.91</v>
      </c>
      <c r="G26" s="185">
        <v>0</v>
      </c>
      <c r="H26" s="185">
        <v>0</v>
      </c>
      <c r="I26" s="185">
        <v>0</v>
      </c>
    </row>
    <row r="27" s="90" customFormat="1" ht="21" customHeight="1" spans="1:9">
      <c r="A27" s="106"/>
      <c r="B27" s="106" t="s">
        <v>114</v>
      </c>
      <c r="C27" s="106"/>
      <c r="D27" s="107" t="s">
        <v>134</v>
      </c>
      <c r="E27" s="187">
        <f>SUM(E28)</f>
        <v>171.4</v>
      </c>
      <c r="F27" s="187">
        <f>SUM(F28)</f>
        <v>171.4</v>
      </c>
      <c r="G27" s="191">
        <v>0</v>
      </c>
      <c r="H27" s="191">
        <v>0</v>
      </c>
      <c r="I27" s="191">
        <v>0</v>
      </c>
    </row>
    <row r="28" ht="21" customHeight="1" spans="1:9">
      <c r="A28" s="184" t="s">
        <v>106</v>
      </c>
      <c r="B28" s="184" t="s">
        <v>135</v>
      </c>
      <c r="C28" s="184" t="s">
        <v>110</v>
      </c>
      <c r="D28" s="197" t="s">
        <v>136</v>
      </c>
      <c r="E28" s="186">
        <v>171.4</v>
      </c>
      <c r="F28" s="186">
        <v>171.4</v>
      </c>
      <c r="G28" s="185">
        <v>0</v>
      </c>
      <c r="H28" s="185">
        <v>0</v>
      </c>
      <c r="I28" s="185">
        <v>0</v>
      </c>
    </row>
    <row r="29" s="90" customFormat="1" ht="21" customHeight="1" spans="1:9">
      <c r="A29" s="106"/>
      <c r="B29" s="106" t="s">
        <v>137</v>
      </c>
      <c r="C29" s="106"/>
      <c r="D29" s="107" t="s">
        <v>138</v>
      </c>
      <c r="E29" s="187">
        <f>SUM(E30:E32)</f>
        <v>122.5</v>
      </c>
      <c r="F29" s="187">
        <f>SUM(F30:F32)</f>
        <v>122.5</v>
      </c>
      <c r="G29" s="191">
        <v>0</v>
      </c>
      <c r="H29" s="191">
        <v>0</v>
      </c>
      <c r="I29" s="191">
        <v>0</v>
      </c>
    </row>
    <row r="30" ht="21" customHeight="1" spans="1:9">
      <c r="A30" s="184" t="s">
        <v>106</v>
      </c>
      <c r="B30" s="184" t="s">
        <v>139</v>
      </c>
      <c r="C30" s="184" t="s">
        <v>108</v>
      </c>
      <c r="D30" s="197" t="s">
        <v>140</v>
      </c>
      <c r="E30" s="186">
        <v>6.14</v>
      </c>
      <c r="F30" s="186">
        <v>6.14</v>
      </c>
      <c r="G30" s="185">
        <v>0</v>
      </c>
      <c r="H30" s="185">
        <v>0</v>
      </c>
      <c r="I30" s="185">
        <v>0</v>
      </c>
    </row>
    <row r="31" ht="21" customHeight="1" spans="1:9">
      <c r="A31" s="184" t="s">
        <v>106</v>
      </c>
      <c r="B31" s="184" t="s">
        <v>139</v>
      </c>
      <c r="C31" s="184" t="s">
        <v>110</v>
      </c>
      <c r="D31" s="197" t="s">
        <v>141</v>
      </c>
      <c r="E31" s="186">
        <v>26.5</v>
      </c>
      <c r="F31" s="186">
        <v>26.5</v>
      </c>
      <c r="G31" s="185">
        <v>0</v>
      </c>
      <c r="H31" s="185">
        <v>0</v>
      </c>
      <c r="I31" s="185">
        <v>0</v>
      </c>
    </row>
    <row r="32" ht="21" customHeight="1" spans="1:9">
      <c r="A32" s="184" t="s">
        <v>106</v>
      </c>
      <c r="B32" s="184" t="s">
        <v>139</v>
      </c>
      <c r="C32" s="184" t="s">
        <v>116</v>
      </c>
      <c r="D32" s="197" t="s">
        <v>142</v>
      </c>
      <c r="E32" s="186">
        <v>89.86</v>
      </c>
      <c r="F32" s="186">
        <v>89.86</v>
      </c>
      <c r="G32" s="185">
        <v>0</v>
      </c>
      <c r="H32" s="185">
        <v>0</v>
      </c>
      <c r="I32" s="185">
        <v>0</v>
      </c>
    </row>
    <row r="33" s="90" customFormat="1" ht="21" customHeight="1" spans="1:9">
      <c r="A33" s="106"/>
      <c r="B33" s="106" t="s">
        <v>143</v>
      </c>
      <c r="C33" s="106"/>
      <c r="D33" s="107" t="s">
        <v>144</v>
      </c>
      <c r="E33" s="187">
        <f>SUM(E34:E38)</f>
        <v>1271.14</v>
      </c>
      <c r="F33" s="187">
        <f>SUM(F34:F38)</f>
        <v>1271.14</v>
      </c>
      <c r="G33" s="191">
        <v>0</v>
      </c>
      <c r="H33" s="191">
        <v>0</v>
      </c>
      <c r="I33" s="191">
        <v>0</v>
      </c>
    </row>
    <row r="34" ht="21" customHeight="1" spans="1:9">
      <c r="A34" s="184" t="s">
        <v>106</v>
      </c>
      <c r="B34" s="184" t="s">
        <v>145</v>
      </c>
      <c r="C34" s="184" t="s">
        <v>108</v>
      </c>
      <c r="D34" s="197" t="s">
        <v>146</v>
      </c>
      <c r="E34" s="186">
        <v>192.06</v>
      </c>
      <c r="F34" s="186">
        <v>192.06</v>
      </c>
      <c r="G34" s="185">
        <v>0</v>
      </c>
      <c r="H34" s="185">
        <v>0</v>
      </c>
      <c r="I34" s="185">
        <v>0</v>
      </c>
    </row>
    <row r="35" ht="21" customHeight="1" spans="1:9">
      <c r="A35" s="184" t="s">
        <v>106</v>
      </c>
      <c r="B35" s="184" t="s">
        <v>145</v>
      </c>
      <c r="C35" s="184" t="s">
        <v>110</v>
      </c>
      <c r="D35" s="197" t="s">
        <v>147</v>
      </c>
      <c r="E35" s="186">
        <v>102.3</v>
      </c>
      <c r="F35" s="186">
        <v>102.3</v>
      </c>
      <c r="G35" s="185">
        <v>0</v>
      </c>
      <c r="H35" s="185">
        <v>0</v>
      </c>
      <c r="I35" s="185">
        <v>0</v>
      </c>
    </row>
    <row r="36" ht="21" customHeight="1" spans="1:9">
      <c r="A36" s="184" t="s">
        <v>106</v>
      </c>
      <c r="B36" s="184" t="s">
        <v>145</v>
      </c>
      <c r="C36" s="184" t="s">
        <v>114</v>
      </c>
      <c r="D36" s="197" t="s">
        <v>148</v>
      </c>
      <c r="E36" s="186">
        <v>314</v>
      </c>
      <c r="F36" s="186">
        <v>314</v>
      </c>
      <c r="G36" s="185">
        <v>0</v>
      </c>
      <c r="H36" s="185">
        <v>0</v>
      </c>
      <c r="I36" s="185">
        <v>0</v>
      </c>
    </row>
    <row r="37" ht="21" customHeight="1" spans="1:9">
      <c r="A37" s="184" t="s">
        <v>106</v>
      </c>
      <c r="B37" s="184" t="s">
        <v>145</v>
      </c>
      <c r="C37" s="184" t="s">
        <v>116</v>
      </c>
      <c r="D37" s="197" t="s">
        <v>149</v>
      </c>
      <c r="E37" s="186">
        <v>651.58</v>
      </c>
      <c r="F37" s="186">
        <v>651.58</v>
      </c>
      <c r="G37" s="185">
        <v>0</v>
      </c>
      <c r="H37" s="185">
        <v>0</v>
      </c>
      <c r="I37" s="185">
        <v>0</v>
      </c>
    </row>
    <row r="38" ht="21" customHeight="1" spans="1:9">
      <c r="A38" s="184" t="s">
        <v>106</v>
      </c>
      <c r="B38" s="184" t="s">
        <v>145</v>
      </c>
      <c r="C38" s="184" t="s">
        <v>150</v>
      </c>
      <c r="D38" s="197" t="s">
        <v>151</v>
      </c>
      <c r="E38" s="186">
        <v>11.2</v>
      </c>
      <c r="F38" s="186">
        <v>11.2</v>
      </c>
      <c r="G38" s="185"/>
      <c r="H38" s="185"/>
      <c r="I38" s="185"/>
    </row>
    <row r="39" s="90" customFormat="1" ht="21" customHeight="1" spans="1:9">
      <c r="A39" s="106"/>
      <c r="B39" s="106" t="s">
        <v>152</v>
      </c>
      <c r="C39" s="106"/>
      <c r="D39" s="107" t="s">
        <v>153</v>
      </c>
      <c r="E39" s="187">
        <f>SUM(E40)</f>
        <v>73.99</v>
      </c>
      <c r="F39" s="187">
        <f>SUM(F40)</f>
        <v>73.99</v>
      </c>
      <c r="G39" s="191">
        <v>0</v>
      </c>
      <c r="H39" s="191">
        <v>0</v>
      </c>
      <c r="I39" s="191">
        <v>0</v>
      </c>
    </row>
    <row r="40" ht="21" customHeight="1" spans="1:9">
      <c r="A40" s="184" t="s">
        <v>106</v>
      </c>
      <c r="B40" s="184" t="s">
        <v>154</v>
      </c>
      <c r="C40" s="184" t="s">
        <v>108</v>
      </c>
      <c r="D40" s="197" t="s">
        <v>155</v>
      </c>
      <c r="E40" s="186">
        <v>73.99</v>
      </c>
      <c r="F40" s="186">
        <v>73.99</v>
      </c>
      <c r="G40" s="185">
        <v>0</v>
      </c>
      <c r="H40" s="185">
        <v>0</v>
      </c>
      <c r="I40" s="185">
        <v>0</v>
      </c>
    </row>
    <row r="41" s="90" customFormat="1" ht="21" customHeight="1" spans="1:9">
      <c r="A41" s="106"/>
      <c r="B41" s="106" t="s">
        <v>156</v>
      </c>
      <c r="C41" s="106"/>
      <c r="D41" s="107" t="s">
        <v>157</v>
      </c>
      <c r="E41" s="187">
        <f>SUM(E42)</f>
        <v>18.36</v>
      </c>
      <c r="F41" s="187">
        <f>SUM(F42)</f>
        <v>18.36</v>
      </c>
      <c r="G41" s="191">
        <v>0</v>
      </c>
      <c r="H41" s="191">
        <v>0</v>
      </c>
      <c r="I41" s="191">
        <v>0</v>
      </c>
    </row>
    <row r="42" ht="21" customHeight="1" spans="1:9">
      <c r="A42" s="184" t="s">
        <v>106</v>
      </c>
      <c r="B42" s="184" t="s">
        <v>156</v>
      </c>
      <c r="C42" s="184" t="s">
        <v>116</v>
      </c>
      <c r="D42" s="197" t="s">
        <v>158</v>
      </c>
      <c r="E42" s="186">
        <v>18.36</v>
      </c>
      <c r="F42" s="186">
        <v>18.36</v>
      </c>
      <c r="G42" s="185">
        <v>0</v>
      </c>
      <c r="H42" s="185">
        <v>0</v>
      </c>
      <c r="I42" s="185">
        <v>0</v>
      </c>
    </row>
    <row r="43" s="90" customFormat="1" ht="21" customHeight="1" spans="1:9">
      <c r="A43" s="106"/>
      <c r="B43" s="106" t="s">
        <v>159</v>
      </c>
      <c r="C43" s="106"/>
      <c r="D43" s="107" t="s">
        <v>160</v>
      </c>
      <c r="E43" s="187">
        <f>SUM(E44)</f>
        <v>9</v>
      </c>
      <c r="F43" s="187">
        <f>SUM(F44)</f>
        <v>9</v>
      </c>
      <c r="G43" s="191">
        <v>0</v>
      </c>
      <c r="H43" s="191">
        <v>0</v>
      </c>
      <c r="I43" s="191">
        <v>0</v>
      </c>
    </row>
    <row r="44" ht="21" customHeight="1" spans="1:9">
      <c r="A44" s="184" t="s">
        <v>106</v>
      </c>
      <c r="B44" s="184" t="s">
        <v>161</v>
      </c>
      <c r="C44" s="184" t="s">
        <v>110</v>
      </c>
      <c r="D44" s="197" t="s">
        <v>162</v>
      </c>
      <c r="E44" s="186">
        <v>9</v>
      </c>
      <c r="F44" s="186">
        <v>9</v>
      </c>
      <c r="G44" s="185">
        <v>0</v>
      </c>
      <c r="H44" s="185">
        <v>0</v>
      </c>
      <c r="I44" s="185">
        <v>0</v>
      </c>
    </row>
    <row r="45" s="90" customFormat="1" ht="21" customHeight="1" spans="1:9">
      <c r="A45" s="106"/>
      <c r="B45" s="106" t="s">
        <v>163</v>
      </c>
      <c r="C45" s="106"/>
      <c r="D45" s="107" t="s">
        <v>164</v>
      </c>
      <c r="E45" s="187">
        <f>SUM(E46:E48)</f>
        <v>377.04</v>
      </c>
      <c r="F45" s="187">
        <f>SUM(F46:F48)</f>
        <v>377.04</v>
      </c>
      <c r="G45" s="191">
        <v>0</v>
      </c>
      <c r="H45" s="191">
        <v>0</v>
      </c>
      <c r="I45" s="191">
        <v>0</v>
      </c>
    </row>
    <row r="46" ht="21" customHeight="1" spans="1:9">
      <c r="A46" s="184" t="s">
        <v>106</v>
      </c>
      <c r="B46" s="184" t="s">
        <v>165</v>
      </c>
      <c r="C46" s="184" t="s">
        <v>108</v>
      </c>
      <c r="D46" s="197" t="s">
        <v>166</v>
      </c>
      <c r="E46" s="186">
        <v>93.32</v>
      </c>
      <c r="F46" s="186">
        <v>93.32</v>
      </c>
      <c r="G46" s="185">
        <v>0</v>
      </c>
      <c r="H46" s="185">
        <v>0</v>
      </c>
      <c r="I46" s="185">
        <v>0</v>
      </c>
    </row>
    <row r="47" ht="21" customHeight="1" spans="1:9">
      <c r="A47" s="184" t="s">
        <v>106</v>
      </c>
      <c r="B47" s="184" t="s">
        <v>165</v>
      </c>
      <c r="C47" s="184" t="s">
        <v>116</v>
      </c>
      <c r="D47" s="224" t="s">
        <v>158</v>
      </c>
      <c r="E47" s="186">
        <v>229.02</v>
      </c>
      <c r="F47" s="186">
        <v>229.02</v>
      </c>
      <c r="G47" s="185">
        <v>0</v>
      </c>
      <c r="H47" s="185">
        <v>0</v>
      </c>
      <c r="I47" s="185">
        <v>0</v>
      </c>
    </row>
    <row r="48" ht="21" customHeight="1" spans="1:9">
      <c r="A48" s="184" t="s">
        <v>106</v>
      </c>
      <c r="B48" s="184" t="s">
        <v>165</v>
      </c>
      <c r="C48" s="184" t="s">
        <v>150</v>
      </c>
      <c r="D48" s="197" t="s">
        <v>167</v>
      </c>
      <c r="E48" s="186">
        <v>54.7</v>
      </c>
      <c r="F48" s="186">
        <v>54.7</v>
      </c>
      <c r="G48" s="185">
        <v>0</v>
      </c>
      <c r="H48" s="185">
        <v>0</v>
      </c>
      <c r="I48" s="185">
        <v>0</v>
      </c>
    </row>
    <row r="49" s="90" customFormat="1" ht="21" customHeight="1" spans="1:9">
      <c r="A49" s="106"/>
      <c r="B49" s="106" t="s">
        <v>168</v>
      </c>
      <c r="C49" s="106"/>
      <c r="D49" s="107" t="s">
        <v>169</v>
      </c>
      <c r="E49" s="187">
        <f>SUM(E50:E52)</f>
        <v>45.49</v>
      </c>
      <c r="F49" s="187">
        <f>SUM(F50:F52)</f>
        <v>45.49</v>
      </c>
      <c r="G49" s="191">
        <v>0</v>
      </c>
      <c r="H49" s="191">
        <v>0</v>
      </c>
      <c r="I49" s="191">
        <v>0</v>
      </c>
    </row>
    <row r="50" ht="21" customHeight="1" spans="1:9">
      <c r="A50" s="184" t="s">
        <v>106</v>
      </c>
      <c r="B50" s="184" t="s">
        <v>170</v>
      </c>
      <c r="C50" s="184" t="s">
        <v>108</v>
      </c>
      <c r="D50" s="197" t="s">
        <v>171</v>
      </c>
      <c r="E50" s="186">
        <v>8.37</v>
      </c>
      <c r="F50" s="186">
        <v>8.37</v>
      </c>
      <c r="G50" s="185">
        <v>0</v>
      </c>
      <c r="H50" s="185">
        <v>0</v>
      </c>
      <c r="I50" s="185">
        <v>0</v>
      </c>
    </row>
    <row r="51" ht="21" customHeight="1" spans="1:9">
      <c r="A51" s="184" t="s">
        <v>106</v>
      </c>
      <c r="B51" s="184" t="s">
        <v>170</v>
      </c>
      <c r="C51" s="184" t="s">
        <v>110</v>
      </c>
      <c r="D51" s="197" t="s">
        <v>172</v>
      </c>
      <c r="E51" s="186">
        <v>25.36</v>
      </c>
      <c r="F51" s="186">
        <v>25.36</v>
      </c>
      <c r="G51" s="185">
        <v>0</v>
      </c>
      <c r="H51" s="185">
        <v>0</v>
      </c>
      <c r="I51" s="185">
        <v>0</v>
      </c>
    </row>
    <row r="52" ht="21" customHeight="1" spans="1:9">
      <c r="A52" s="184" t="s">
        <v>106</v>
      </c>
      <c r="B52" s="184" t="s">
        <v>170</v>
      </c>
      <c r="C52" s="184" t="s">
        <v>116</v>
      </c>
      <c r="D52" s="197" t="s">
        <v>173</v>
      </c>
      <c r="E52" s="186">
        <v>11.76</v>
      </c>
      <c r="F52" s="186">
        <v>11.76</v>
      </c>
      <c r="G52" s="185">
        <v>0</v>
      </c>
      <c r="H52" s="185">
        <v>0</v>
      </c>
      <c r="I52" s="185">
        <v>0</v>
      </c>
    </row>
    <row r="53" s="90" customFormat="1" ht="21" customHeight="1" spans="1:9">
      <c r="A53" s="106"/>
      <c r="B53" s="106" t="s">
        <v>174</v>
      </c>
      <c r="C53" s="106"/>
      <c r="D53" s="107" t="s">
        <v>175</v>
      </c>
      <c r="E53" s="187">
        <f>SUM(E54:E56)</f>
        <v>995.6</v>
      </c>
      <c r="F53" s="187">
        <f>SUM(F54:F56)</f>
        <v>995.6</v>
      </c>
      <c r="G53" s="191">
        <v>0</v>
      </c>
      <c r="H53" s="191">
        <v>0</v>
      </c>
      <c r="I53" s="191">
        <v>0</v>
      </c>
    </row>
    <row r="54" ht="21" customHeight="1" spans="1:9">
      <c r="A54" s="184" t="s">
        <v>106</v>
      </c>
      <c r="B54" s="184" t="s">
        <v>176</v>
      </c>
      <c r="C54" s="184" t="s">
        <v>108</v>
      </c>
      <c r="D54" s="197" t="s">
        <v>177</v>
      </c>
      <c r="E54" s="186">
        <v>1.4</v>
      </c>
      <c r="F54" s="186">
        <v>1.4</v>
      </c>
      <c r="G54" s="185">
        <v>0</v>
      </c>
      <c r="H54" s="185">
        <v>0</v>
      </c>
      <c r="I54" s="185">
        <v>0</v>
      </c>
    </row>
    <row r="55" ht="21" customHeight="1" spans="1:9">
      <c r="A55" s="184" t="s">
        <v>106</v>
      </c>
      <c r="B55" s="184" t="s">
        <v>176</v>
      </c>
      <c r="C55" s="184" t="s">
        <v>110</v>
      </c>
      <c r="D55" s="197" t="s">
        <v>178</v>
      </c>
      <c r="E55" s="186">
        <v>991.69</v>
      </c>
      <c r="F55" s="186">
        <v>991.69</v>
      </c>
      <c r="G55" s="185">
        <v>0</v>
      </c>
      <c r="H55" s="185">
        <v>0</v>
      </c>
      <c r="I55" s="185">
        <v>0</v>
      </c>
    </row>
    <row r="56" ht="21" customHeight="1" spans="1:9">
      <c r="A56" s="184" t="s">
        <v>106</v>
      </c>
      <c r="B56" s="184" t="s">
        <v>176</v>
      </c>
      <c r="C56" s="184" t="s">
        <v>116</v>
      </c>
      <c r="D56" s="197" t="s">
        <v>179</v>
      </c>
      <c r="E56" s="186">
        <v>2.51</v>
      </c>
      <c r="F56" s="186">
        <v>2.51</v>
      </c>
      <c r="G56" s="185">
        <v>0</v>
      </c>
      <c r="H56" s="185">
        <v>0</v>
      </c>
      <c r="I56" s="185">
        <v>0</v>
      </c>
    </row>
    <row r="57" s="90" customFormat="1" ht="21" customHeight="1" spans="1:9">
      <c r="A57" s="106"/>
      <c r="B57" s="106" t="s">
        <v>180</v>
      </c>
      <c r="C57" s="106"/>
      <c r="D57" s="107" t="s">
        <v>181</v>
      </c>
      <c r="E57" s="187">
        <f>SUM(E58:E59)</f>
        <v>12.52</v>
      </c>
      <c r="F57" s="187">
        <f>SUM(F58:F59)</f>
        <v>12.52</v>
      </c>
      <c r="G57" s="191">
        <v>0</v>
      </c>
      <c r="H57" s="191">
        <v>0</v>
      </c>
      <c r="I57" s="191">
        <v>0</v>
      </c>
    </row>
    <row r="58" ht="21" customHeight="1" spans="1:9">
      <c r="A58" s="184" t="s">
        <v>106</v>
      </c>
      <c r="B58" s="184" t="s">
        <v>182</v>
      </c>
      <c r="C58" s="184" t="s">
        <v>108</v>
      </c>
      <c r="D58" s="197" t="s">
        <v>183</v>
      </c>
      <c r="E58" s="186">
        <v>7.64</v>
      </c>
      <c r="F58" s="186">
        <v>7.64</v>
      </c>
      <c r="G58" s="185">
        <v>0</v>
      </c>
      <c r="H58" s="185">
        <v>0</v>
      </c>
      <c r="I58" s="185">
        <v>0</v>
      </c>
    </row>
    <row r="59" ht="21" customHeight="1" spans="1:9">
      <c r="A59" s="184" t="s">
        <v>106</v>
      </c>
      <c r="B59" s="184" t="s">
        <v>182</v>
      </c>
      <c r="C59" s="184" t="s">
        <v>116</v>
      </c>
      <c r="D59" s="197" t="s">
        <v>184</v>
      </c>
      <c r="E59" s="186">
        <v>4.88</v>
      </c>
      <c r="F59" s="186">
        <v>4.88</v>
      </c>
      <c r="G59" s="185">
        <v>0</v>
      </c>
      <c r="H59" s="185">
        <v>0</v>
      </c>
      <c r="I59" s="185">
        <v>0</v>
      </c>
    </row>
    <row r="60" s="172" customFormat="1" ht="21" customHeight="1" spans="1:9">
      <c r="A60" s="188"/>
      <c r="B60" s="188"/>
      <c r="C60" s="188"/>
      <c r="D60" s="222" t="s">
        <v>22</v>
      </c>
      <c r="E60" s="190">
        <f>E63+E65+E69+E61</f>
        <v>810.9</v>
      </c>
      <c r="F60" s="190">
        <f>F63+F65+F69+F61</f>
        <v>810.9</v>
      </c>
      <c r="G60" s="189">
        <v>0</v>
      </c>
      <c r="H60" s="189">
        <v>0</v>
      </c>
      <c r="I60" s="189">
        <v>0</v>
      </c>
    </row>
    <row r="61" ht="21" hidden="1" customHeight="1" spans="1:9">
      <c r="A61" s="184"/>
      <c r="B61" s="184"/>
      <c r="C61" s="184"/>
      <c r="D61" s="197" t="s">
        <v>185</v>
      </c>
      <c r="E61" s="186">
        <f>SUM(E62)</f>
        <v>750</v>
      </c>
      <c r="F61" s="186">
        <f>SUM(F62)</f>
        <v>750</v>
      </c>
      <c r="G61" s="185">
        <v>0</v>
      </c>
      <c r="H61" s="185">
        <v>0</v>
      </c>
      <c r="I61" s="185">
        <v>0</v>
      </c>
    </row>
    <row r="62" ht="21" hidden="1" customHeight="1" spans="1:9">
      <c r="A62" s="184"/>
      <c r="B62" s="184"/>
      <c r="C62" s="184"/>
      <c r="D62" s="197" t="s">
        <v>186</v>
      </c>
      <c r="E62" s="186">
        <v>750</v>
      </c>
      <c r="F62" s="186">
        <v>750</v>
      </c>
      <c r="G62" s="185">
        <v>0</v>
      </c>
      <c r="H62" s="185">
        <v>0</v>
      </c>
      <c r="I62" s="185">
        <v>0</v>
      </c>
    </row>
    <row r="63" ht="21" hidden="1" customHeight="1" spans="1:9">
      <c r="A63" s="184"/>
      <c r="B63" s="184"/>
      <c r="C63" s="184"/>
      <c r="D63" s="197" t="s">
        <v>187</v>
      </c>
      <c r="E63" s="186">
        <f>SUM(E64)</f>
        <v>20.8</v>
      </c>
      <c r="F63" s="186">
        <f>SUM(F64)</f>
        <v>20.8</v>
      </c>
      <c r="G63" s="185">
        <v>0</v>
      </c>
      <c r="H63" s="185">
        <v>0</v>
      </c>
      <c r="I63" s="185">
        <v>0</v>
      </c>
    </row>
    <row r="64" ht="21" hidden="1" customHeight="1" spans="1:9">
      <c r="A64" s="184"/>
      <c r="B64" s="184"/>
      <c r="C64" s="184"/>
      <c r="D64" s="197" t="s">
        <v>188</v>
      </c>
      <c r="E64" s="186">
        <v>20.8</v>
      </c>
      <c r="F64" s="186">
        <v>20.8</v>
      </c>
      <c r="G64" s="185">
        <v>0</v>
      </c>
      <c r="H64" s="185">
        <v>0</v>
      </c>
      <c r="I64" s="185">
        <v>0</v>
      </c>
    </row>
    <row r="65" ht="21" hidden="1" customHeight="1" spans="1:9">
      <c r="A65" s="184"/>
      <c r="B65" s="184"/>
      <c r="C65" s="184"/>
      <c r="D65" s="197" t="s">
        <v>189</v>
      </c>
      <c r="E65" s="186">
        <f>SUM(E66:E68)</f>
        <v>32</v>
      </c>
      <c r="F65" s="186">
        <f>SUM(F66:F68)</f>
        <v>32</v>
      </c>
      <c r="G65" s="185">
        <v>0</v>
      </c>
      <c r="H65" s="185">
        <v>0</v>
      </c>
      <c r="I65" s="185">
        <v>0</v>
      </c>
    </row>
    <row r="66" ht="21" hidden="1" customHeight="1" spans="1:9">
      <c r="A66" s="184"/>
      <c r="B66" s="184"/>
      <c r="C66" s="184"/>
      <c r="D66" s="197" t="s">
        <v>190</v>
      </c>
      <c r="E66" s="142">
        <v>5</v>
      </c>
      <c r="F66" s="142">
        <v>5</v>
      </c>
      <c r="G66" s="185">
        <v>0</v>
      </c>
      <c r="H66" s="185">
        <v>0</v>
      </c>
      <c r="I66" s="185">
        <v>0</v>
      </c>
    </row>
    <row r="67" ht="21" hidden="1" customHeight="1" spans="1:9">
      <c r="A67" s="184"/>
      <c r="B67" s="184"/>
      <c r="C67" s="184"/>
      <c r="D67" s="197" t="s">
        <v>158</v>
      </c>
      <c r="E67" s="142">
        <v>5</v>
      </c>
      <c r="F67" s="142">
        <v>5</v>
      </c>
      <c r="G67" s="185"/>
      <c r="H67" s="185"/>
      <c r="I67" s="185"/>
    </row>
    <row r="68" ht="21" hidden="1" customHeight="1" spans="1:9">
      <c r="A68" s="184"/>
      <c r="B68" s="184"/>
      <c r="C68" s="184"/>
      <c r="D68" s="197" t="s">
        <v>191</v>
      </c>
      <c r="E68" s="142">
        <v>22</v>
      </c>
      <c r="F68" s="142">
        <v>22</v>
      </c>
      <c r="G68" s="185">
        <v>0</v>
      </c>
      <c r="H68" s="185">
        <v>0</v>
      </c>
      <c r="I68" s="185">
        <v>0</v>
      </c>
    </row>
    <row r="69" ht="21" hidden="1" customHeight="1" spans="1:9">
      <c r="A69" s="184"/>
      <c r="B69" s="184"/>
      <c r="C69" s="184"/>
      <c r="D69" s="197" t="s">
        <v>192</v>
      </c>
      <c r="E69" s="186">
        <f>SUM(E70:E71)</f>
        <v>8.1</v>
      </c>
      <c r="F69" s="186">
        <f>SUM(F70:F71)</f>
        <v>8.1</v>
      </c>
      <c r="G69" s="185">
        <v>0</v>
      </c>
      <c r="H69" s="185">
        <v>0</v>
      </c>
      <c r="I69" s="185">
        <v>0</v>
      </c>
    </row>
    <row r="70" ht="21" hidden="1" customHeight="1" spans="1:9">
      <c r="A70" s="184"/>
      <c r="B70" s="184"/>
      <c r="C70" s="184"/>
      <c r="D70" s="197" t="s">
        <v>193</v>
      </c>
      <c r="E70" s="186">
        <v>1.5</v>
      </c>
      <c r="F70" s="186">
        <v>1.5</v>
      </c>
      <c r="G70" s="185"/>
      <c r="H70" s="185"/>
      <c r="I70" s="185"/>
    </row>
    <row r="71" ht="21" hidden="1" customHeight="1" spans="1:9">
      <c r="A71" s="184"/>
      <c r="B71" s="184"/>
      <c r="C71" s="184"/>
      <c r="D71" s="197" t="s">
        <v>194</v>
      </c>
      <c r="E71" s="186">
        <v>6.6</v>
      </c>
      <c r="F71" s="186">
        <v>6.6</v>
      </c>
      <c r="G71" s="185">
        <v>0</v>
      </c>
      <c r="H71" s="185">
        <v>0</v>
      </c>
      <c r="I71" s="185">
        <v>0</v>
      </c>
    </row>
    <row r="72" s="172" customFormat="1" ht="21" customHeight="1" spans="1:9">
      <c r="A72" s="188" t="s">
        <v>195</v>
      </c>
      <c r="B72" s="188"/>
      <c r="C72" s="188"/>
      <c r="D72" s="222" t="s">
        <v>25</v>
      </c>
      <c r="E72" s="190">
        <f>E76+E73</f>
        <v>124.2</v>
      </c>
      <c r="F72" s="190">
        <f>F76+F73</f>
        <v>124.2</v>
      </c>
      <c r="G72" s="189">
        <v>0</v>
      </c>
      <c r="H72" s="189">
        <v>0</v>
      </c>
      <c r="I72" s="189">
        <v>0</v>
      </c>
    </row>
    <row r="73" s="89" customFormat="1" ht="21" customHeight="1" spans="1:9">
      <c r="A73" s="109"/>
      <c r="B73" s="109" t="s">
        <v>110</v>
      </c>
      <c r="C73" s="109"/>
      <c r="D73" s="110" t="s">
        <v>196</v>
      </c>
      <c r="E73" s="141">
        <f>SUM(E74:E75)</f>
        <v>11.2</v>
      </c>
      <c r="F73" s="141">
        <f>SUM(F74:F75)</f>
        <v>11.2</v>
      </c>
      <c r="G73" s="158"/>
      <c r="H73" s="158"/>
      <c r="I73" s="158"/>
    </row>
    <row r="74" s="89" customFormat="1" ht="21" customHeight="1" spans="1:9">
      <c r="A74" s="109" t="s">
        <v>195</v>
      </c>
      <c r="B74" s="109" t="s">
        <v>110</v>
      </c>
      <c r="C74" s="109" t="s">
        <v>108</v>
      </c>
      <c r="D74" s="110" t="s">
        <v>197</v>
      </c>
      <c r="E74" s="141">
        <v>11</v>
      </c>
      <c r="F74" s="141">
        <v>11</v>
      </c>
      <c r="G74" s="158"/>
      <c r="H74" s="158"/>
      <c r="I74" s="158"/>
    </row>
    <row r="75" s="89" customFormat="1" ht="21" customHeight="1" spans="1:9">
      <c r="A75" s="109" t="s">
        <v>195</v>
      </c>
      <c r="B75" s="109" t="s">
        <v>110</v>
      </c>
      <c r="C75" s="109" t="s">
        <v>150</v>
      </c>
      <c r="D75" s="110" t="s">
        <v>198</v>
      </c>
      <c r="E75" s="141">
        <v>0.2</v>
      </c>
      <c r="F75" s="141">
        <v>0.2</v>
      </c>
      <c r="G75" s="158"/>
      <c r="H75" s="158"/>
      <c r="I75" s="158"/>
    </row>
    <row r="76" ht="21" customHeight="1" spans="1:9">
      <c r="A76" s="184"/>
      <c r="B76" s="184" t="s">
        <v>114</v>
      </c>
      <c r="C76" s="184"/>
      <c r="D76" s="197" t="s">
        <v>199</v>
      </c>
      <c r="E76" s="186">
        <f>SUM(E77)</f>
        <v>113</v>
      </c>
      <c r="F76" s="186">
        <f>SUM(F77)</f>
        <v>113</v>
      </c>
      <c r="G76" s="185">
        <v>0</v>
      </c>
      <c r="H76" s="185">
        <v>0</v>
      </c>
      <c r="I76" s="185">
        <v>0</v>
      </c>
    </row>
    <row r="77" ht="21" customHeight="1" spans="1:9">
      <c r="A77" s="184" t="s">
        <v>200</v>
      </c>
      <c r="B77" s="184" t="s">
        <v>135</v>
      </c>
      <c r="C77" s="184" t="s">
        <v>104</v>
      </c>
      <c r="D77" s="197" t="s">
        <v>201</v>
      </c>
      <c r="E77" s="186">
        <v>113</v>
      </c>
      <c r="F77" s="186">
        <v>113</v>
      </c>
      <c r="G77" s="185">
        <v>0</v>
      </c>
      <c r="H77" s="185">
        <v>0</v>
      </c>
      <c r="I77" s="185">
        <v>0</v>
      </c>
    </row>
    <row r="78" s="172" customFormat="1" ht="21" customHeight="1" spans="1:9">
      <c r="A78" s="188" t="s">
        <v>202</v>
      </c>
      <c r="B78" s="188"/>
      <c r="C78" s="188"/>
      <c r="D78" s="222" t="s">
        <v>34</v>
      </c>
      <c r="E78" s="190">
        <f>E79+E82+E89+E87+E91+E93+E96</f>
        <v>2187.7</v>
      </c>
      <c r="F78" s="190">
        <f>F79+F82+F89+F87+F91+F93+F96</f>
        <v>2187.7</v>
      </c>
      <c r="G78" s="189">
        <v>0</v>
      </c>
      <c r="H78" s="189">
        <v>0</v>
      </c>
      <c r="I78" s="189">
        <v>0</v>
      </c>
    </row>
    <row r="79" s="90" customFormat="1" ht="21" customHeight="1" spans="1:9">
      <c r="A79" s="106"/>
      <c r="B79" s="106" t="s">
        <v>110</v>
      </c>
      <c r="C79" s="106"/>
      <c r="D79" s="107" t="s">
        <v>203</v>
      </c>
      <c r="E79" s="187">
        <f>SUM(E80:E81)</f>
        <v>22.4</v>
      </c>
      <c r="F79" s="187">
        <f>SUM(F80:F81)</f>
        <v>22.4</v>
      </c>
      <c r="G79" s="191">
        <v>0</v>
      </c>
      <c r="H79" s="191">
        <v>0</v>
      </c>
      <c r="I79" s="191">
        <v>0</v>
      </c>
    </row>
    <row r="80" ht="21" customHeight="1" spans="1:9">
      <c r="A80" s="184" t="s">
        <v>204</v>
      </c>
      <c r="B80" s="184" t="s">
        <v>205</v>
      </c>
      <c r="C80" s="184" t="s">
        <v>108</v>
      </c>
      <c r="D80" s="197" t="s">
        <v>206</v>
      </c>
      <c r="E80" s="186">
        <v>1.38</v>
      </c>
      <c r="F80" s="186">
        <v>1.38</v>
      </c>
      <c r="G80" s="185">
        <v>0</v>
      </c>
      <c r="H80" s="185">
        <v>0</v>
      </c>
      <c r="I80" s="185">
        <v>0</v>
      </c>
    </row>
    <row r="81" ht="21" customHeight="1" spans="1:9">
      <c r="A81" s="184" t="s">
        <v>204</v>
      </c>
      <c r="B81" s="184" t="s">
        <v>205</v>
      </c>
      <c r="C81" s="184" t="s">
        <v>150</v>
      </c>
      <c r="D81" s="197" t="s">
        <v>207</v>
      </c>
      <c r="E81" s="186">
        <v>21.02</v>
      </c>
      <c r="F81" s="186">
        <v>21.02</v>
      </c>
      <c r="G81" s="185">
        <v>0</v>
      </c>
      <c r="H81" s="185">
        <v>0</v>
      </c>
      <c r="I81" s="185">
        <v>0</v>
      </c>
    </row>
    <row r="82" s="90" customFormat="1" ht="21" customHeight="1" spans="1:9">
      <c r="A82" s="106"/>
      <c r="B82" s="106" t="s">
        <v>124</v>
      </c>
      <c r="C82" s="106"/>
      <c r="D82" s="107" t="s">
        <v>208</v>
      </c>
      <c r="E82" s="187">
        <f>SUM(E83:E86)</f>
        <v>817.99</v>
      </c>
      <c r="F82" s="187">
        <f>SUM(F83:F86)</f>
        <v>817.99</v>
      </c>
      <c r="G82" s="191">
        <v>0</v>
      </c>
      <c r="H82" s="191">
        <v>0</v>
      </c>
      <c r="I82" s="191">
        <v>0</v>
      </c>
    </row>
    <row r="83" ht="21" customHeight="1" spans="1:9">
      <c r="A83" s="184" t="s">
        <v>204</v>
      </c>
      <c r="B83" s="184" t="s">
        <v>126</v>
      </c>
      <c r="C83" s="184" t="s">
        <v>108</v>
      </c>
      <c r="D83" s="197" t="s">
        <v>209</v>
      </c>
      <c r="E83" s="186">
        <v>1.02</v>
      </c>
      <c r="F83" s="186">
        <v>1.02</v>
      </c>
      <c r="G83" s="185">
        <v>0</v>
      </c>
      <c r="H83" s="185">
        <v>0</v>
      </c>
      <c r="I83" s="185">
        <v>0</v>
      </c>
    </row>
    <row r="84" ht="21" customHeight="1" spans="1:9">
      <c r="A84" s="184" t="s">
        <v>204</v>
      </c>
      <c r="B84" s="184" t="s">
        <v>126</v>
      </c>
      <c r="C84" s="184" t="s">
        <v>110</v>
      </c>
      <c r="D84" s="197" t="s">
        <v>210</v>
      </c>
      <c r="E84" s="186">
        <v>6.5</v>
      </c>
      <c r="F84" s="186">
        <v>6.5</v>
      </c>
      <c r="G84" s="185">
        <v>0</v>
      </c>
      <c r="H84" s="185">
        <v>0</v>
      </c>
      <c r="I84" s="185">
        <v>0</v>
      </c>
    </row>
    <row r="85" ht="21" customHeight="1" spans="1:9">
      <c r="A85" s="184" t="s">
        <v>204</v>
      </c>
      <c r="B85" s="184" t="s">
        <v>126</v>
      </c>
      <c r="C85" s="184" t="s">
        <v>124</v>
      </c>
      <c r="D85" s="197" t="s">
        <v>211</v>
      </c>
      <c r="E85" s="186">
        <v>670.67</v>
      </c>
      <c r="F85" s="186">
        <v>670.67</v>
      </c>
      <c r="G85" s="185">
        <v>0</v>
      </c>
      <c r="H85" s="185">
        <v>0</v>
      </c>
      <c r="I85" s="185">
        <v>0</v>
      </c>
    </row>
    <row r="86" ht="21" customHeight="1" spans="1:9">
      <c r="A86" s="184" t="s">
        <v>204</v>
      </c>
      <c r="B86" s="184" t="s">
        <v>126</v>
      </c>
      <c r="C86" s="184" t="s">
        <v>112</v>
      </c>
      <c r="D86" s="197" t="s">
        <v>212</v>
      </c>
      <c r="E86" s="186">
        <v>139.8</v>
      </c>
      <c r="F86" s="186">
        <v>139.8</v>
      </c>
      <c r="G86" s="185"/>
      <c r="H86" s="185"/>
      <c r="I86" s="185"/>
    </row>
    <row r="87" s="90" customFormat="1" ht="21" customHeight="1" spans="1:9">
      <c r="A87" s="106"/>
      <c r="B87" s="106" t="s">
        <v>127</v>
      </c>
      <c r="C87" s="106"/>
      <c r="D87" s="107" t="s">
        <v>213</v>
      </c>
      <c r="E87" s="187">
        <f>SUM(E88)</f>
        <v>300</v>
      </c>
      <c r="F87" s="187">
        <f>SUM(F88)</f>
        <v>300</v>
      </c>
      <c r="G87" s="191">
        <v>0</v>
      </c>
      <c r="H87" s="191">
        <v>0</v>
      </c>
      <c r="I87" s="191">
        <v>0</v>
      </c>
    </row>
    <row r="88" ht="21" customHeight="1" spans="1:9">
      <c r="A88" s="184" t="s">
        <v>202</v>
      </c>
      <c r="B88" s="184" t="s">
        <v>127</v>
      </c>
      <c r="C88" s="184" t="s">
        <v>118</v>
      </c>
      <c r="D88" s="197" t="s">
        <v>214</v>
      </c>
      <c r="E88" s="186">
        <v>300</v>
      </c>
      <c r="F88" s="186">
        <v>300</v>
      </c>
      <c r="G88" s="185"/>
      <c r="H88" s="185"/>
      <c r="I88" s="185"/>
    </row>
    <row r="89" s="90" customFormat="1" ht="21" customHeight="1" spans="1:9">
      <c r="A89" s="106"/>
      <c r="B89" s="106" t="s">
        <v>114</v>
      </c>
      <c r="C89" s="106"/>
      <c r="D89" s="107" t="s">
        <v>215</v>
      </c>
      <c r="E89" s="187">
        <f>SUM(E90)</f>
        <v>33.34</v>
      </c>
      <c r="F89" s="187">
        <f>SUM(F90)</f>
        <v>33.34</v>
      </c>
      <c r="G89" s="191">
        <v>0</v>
      </c>
      <c r="H89" s="191">
        <v>0</v>
      </c>
      <c r="I89" s="191">
        <v>0</v>
      </c>
    </row>
    <row r="90" ht="21" customHeight="1" spans="1:9">
      <c r="A90" s="184" t="s">
        <v>204</v>
      </c>
      <c r="B90" s="184" t="s">
        <v>135</v>
      </c>
      <c r="C90" s="184" t="s">
        <v>108</v>
      </c>
      <c r="D90" s="197" t="s">
        <v>216</v>
      </c>
      <c r="E90" s="186">
        <v>33.34</v>
      </c>
      <c r="F90" s="186">
        <v>33.34</v>
      </c>
      <c r="G90" s="185">
        <v>0</v>
      </c>
      <c r="H90" s="185">
        <v>0</v>
      </c>
      <c r="I90" s="185">
        <v>0</v>
      </c>
    </row>
    <row r="91" s="90" customFormat="1" ht="21" customHeight="1" spans="1:9">
      <c r="A91" s="106"/>
      <c r="B91" s="106" t="s">
        <v>137</v>
      </c>
      <c r="C91" s="106"/>
      <c r="D91" s="107" t="s">
        <v>217</v>
      </c>
      <c r="E91" s="187">
        <f>SUM(E92)</f>
        <v>0.17</v>
      </c>
      <c r="F91" s="187">
        <f>SUM(F92)</f>
        <v>0.17</v>
      </c>
      <c r="G91" s="191">
        <v>0</v>
      </c>
      <c r="H91" s="191">
        <v>0</v>
      </c>
      <c r="I91" s="191">
        <v>0</v>
      </c>
    </row>
    <row r="92" ht="21" customHeight="1" spans="1:9">
      <c r="A92" s="184" t="s">
        <v>204</v>
      </c>
      <c r="B92" s="184" t="s">
        <v>139</v>
      </c>
      <c r="C92" s="184" t="s">
        <v>150</v>
      </c>
      <c r="D92" s="197" t="s">
        <v>218</v>
      </c>
      <c r="E92" s="186">
        <v>0.17</v>
      </c>
      <c r="F92" s="186">
        <v>0.17</v>
      </c>
      <c r="G92" s="185">
        <v>0</v>
      </c>
      <c r="H92" s="185">
        <v>0</v>
      </c>
      <c r="I92" s="185">
        <v>0</v>
      </c>
    </row>
    <row r="93" s="90" customFormat="1" ht="21" customHeight="1" spans="1:9">
      <c r="A93" s="106"/>
      <c r="B93" s="106" t="s">
        <v>219</v>
      </c>
      <c r="C93" s="106"/>
      <c r="D93" s="107" t="s">
        <v>220</v>
      </c>
      <c r="E93" s="187">
        <f>SUM(E94:E95)</f>
        <v>2.28</v>
      </c>
      <c r="F93" s="187">
        <f>SUM(F94:F95)</f>
        <v>2.28</v>
      </c>
      <c r="G93" s="191">
        <v>0</v>
      </c>
      <c r="H93" s="191">
        <v>0</v>
      </c>
      <c r="I93" s="191">
        <v>0</v>
      </c>
    </row>
    <row r="94" s="89" customFormat="1" ht="21" customHeight="1" spans="1:9">
      <c r="A94" s="109" t="s">
        <v>202</v>
      </c>
      <c r="B94" s="109" t="s">
        <v>219</v>
      </c>
      <c r="C94" s="109" t="s">
        <v>108</v>
      </c>
      <c r="D94" s="110" t="s">
        <v>221</v>
      </c>
      <c r="E94" s="141">
        <v>1.86</v>
      </c>
      <c r="F94" s="141">
        <v>1.86</v>
      </c>
      <c r="G94" s="158"/>
      <c r="H94" s="158"/>
      <c r="I94" s="158"/>
    </row>
    <row r="95" ht="21" customHeight="1" spans="1:9">
      <c r="A95" s="184" t="s">
        <v>204</v>
      </c>
      <c r="B95" s="184" t="s">
        <v>219</v>
      </c>
      <c r="C95" s="184" t="s">
        <v>110</v>
      </c>
      <c r="D95" s="197" t="s">
        <v>222</v>
      </c>
      <c r="E95" s="186">
        <v>0.42</v>
      </c>
      <c r="F95" s="186">
        <v>0.42</v>
      </c>
      <c r="G95" s="185">
        <v>0</v>
      </c>
      <c r="H95" s="185">
        <v>0</v>
      </c>
      <c r="I95" s="185">
        <v>0</v>
      </c>
    </row>
    <row r="96" s="90" customFormat="1" ht="21" customHeight="1" spans="1:9">
      <c r="A96" s="106"/>
      <c r="B96" s="106" t="s">
        <v>150</v>
      </c>
      <c r="C96" s="106"/>
      <c r="D96" s="107" t="s">
        <v>223</v>
      </c>
      <c r="E96" s="187">
        <f>SUM(E97)</f>
        <v>1011.52</v>
      </c>
      <c r="F96" s="187">
        <f>SUM(F97)</f>
        <v>1011.52</v>
      </c>
      <c r="G96" s="191">
        <v>0</v>
      </c>
      <c r="H96" s="191">
        <v>0</v>
      </c>
      <c r="I96" s="191">
        <v>0</v>
      </c>
    </row>
    <row r="97" ht="21" customHeight="1" spans="1:9">
      <c r="A97" s="184" t="s">
        <v>204</v>
      </c>
      <c r="B97" s="184" t="s">
        <v>224</v>
      </c>
      <c r="C97" s="184" t="s">
        <v>108</v>
      </c>
      <c r="D97" s="197" t="s">
        <v>225</v>
      </c>
      <c r="E97" s="186">
        <v>1011.52</v>
      </c>
      <c r="F97" s="186">
        <v>1011.52</v>
      </c>
      <c r="G97" s="185">
        <v>0</v>
      </c>
      <c r="H97" s="185">
        <v>0</v>
      </c>
      <c r="I97" s="185">
        <v>0</v>
      </c>
    </row>
    <row r="98" s="172" customFormat="1" ht="21" customHeight="1" spans="1:9">
      <c r="A98" s="188" t="s">
        <v>226</v>
      </c>
      <c r="B98" s="188"/>
      <c r="C98" s="188"/>
      <c r="D98" s="222" t="s">
        <v>38</v>
      </c>
      <c r="E98" s="190">
        <f>E99+E101+E103</f>
        <v>285.5</v>
      </c>
      <c r="F98" s="190">
        <f>F99+F101+F103</f>
        <v>285.5</v>
      </c>
      <c r="G98" s="189">
        <v>0</v>
      </c>
      <c r="H98" s="189">
        <v>0</v>
      </c>
      <c r="I98" s="189">
        <v>0</v>
      </c>
    </row>
    <row r="99" s="90" customFormat="1" ht="21" customHeight="1" spans="1:9">
      <c r="A99" s="106"/>
      <c r="B99" s="106" t="s">
        <v>110</v>
      </c>
      <c r="C99" s="106"/>
      <c r="D99" s="107" t="s">
        <v>227</v>
      </c>
      <c r="E99" s="187">
        <f>SUM(E100)</f>
        <v>34.81</v>
      </c>
      <c r="F99" s="187">
        <f>SUM(F100)</f>
        <v>34.81</v>
      </c>
      <c r="G99" s="191">
        <v>0</v>
      </c>
      <c r="H99" s="191">
        <v>0</v>
      </c>
      <c r="I99" s="191">
        <v>0</v>
      </c>
    </row>
    <row r="100" ht="21" customHeight="1" spans="1:9">
      <c r="A100" s="184" t="s">
        <v>228</v>
      </c>
      <c r="B100" s="184" t="s">
        <v>205</v>
      </c>
      <c r="C100" s="184" t="s">
        <v>108</v>
      </c>
      <c r="D100" s="197" t="s">
        <v>229</v>
      </c>
      <c r="E100" s="186">
        <v>34.81</v>
      </c>
      <c r="F100" s="186">
        <v>34.81</v>
      </c>
      <c r="G100" s="185">
        <v>0</v>
      </c>
      <c r="H100" s="185">
        <v>0</v>
      </c>
      <c r="I100" s="185">
        <v>0</v>
      </c>
    </row>
    <row r="101" s="90" customFormat="1" ht="21" customHeight="1" spans="1:9">
      <c r="A101" s="106"/>
      <c r="B101" s="106" t="s">
        <v>118</v>
      </c>
      <c r="C101" s="106"/>
      <c r="D101" s="107" t="s">
        <v>230</v>
      </c>
      <c r="E101" s="187">
        <f>SUM(E102:E102)</f>
        <v>57.91</v>
      </c>
      <c r="F101" s="187">
        <f>SUM(F102:F102)</f>
        <v>57.91</v>
      </c>
      <c r="G101" s="191">
        <v>0</v>
      </c>
      <c r="H101" s="191">
        <v>0</v>
      </c>
      <c r="I101" s="191">
        <v>0</v>
      </c>
    </row>
    <row r="102" ht="21" customHeight="1" spans="1:9">
      <c r="A102" s="184" t="s">
        <v>228</v>
      </c>
      <c r="B102" s="184" t="s">
        <v>120</v>
      </c>
      <c r="C102" s="184" t="s">
        <v>108</v>
      </c>
      <c r="D102" s="197" t="s">
        <v>231</v>
      </c>
      <c r="E102" s="186">
        <v>57.91</v>
      </c>
      <c r="F102" s="186">
        <v>57.91</v>
      </c>
      <c r="G102" s="185">
        <v>0</v>
      </c>
      <c r="H102" s="185">
        <v>0</v>
      </c>
      <c r="I102" s="185">
        <v>0</v>
      </c>
    </row>
    <row r="103" s="90" customFormat="1" ht="21" customHeight="1" spans="1:9">
      <c r="A103" s="106"/>
      <c r="B103" s="106" t="s">
        <v>137</v>
      </c>
      <c r="C103" s="106"/>
      <c r="D103" s="107" t="s">
        <v>232</v>
      </c>
      <c r="E103" s="187">
        <f>SUM(E104:E107)</f>
        <v>192.78</v>
      </c>
      <c r="F103" s="187">
        <f>SUM(F104:F107)</f>
        <v>192.78</v>
      </c>
      <c r="G103" s="191">
        <v>0</v>
      </c>
      <c r="H103" s="191">
        <v>0</v>
      </c>
      <c r="I103" s="191">
        <v>0</v>
      </c>
    </row>
    <row r="104" ht="21" customHeight="1" spans="1:9">
      <c r="A104" s="184" t="s">
        <v>228</v>
      </c>
      <c r="B104" s="184" t="s">
        <v>139</v>
      </c>
      <c r="C104" s="184" t="s">
        <v>108</v>
      </c>
      <c r="D104" s="197" t="s">
        <v>233</v>
      </c>
      <c r="E104" s="186">
        <v>10.51</v>
      </c>
      <c r="F104" s="186">
        <v>10.51</v>
      </c>
      <c r="G104" s="185">
        <v>0</v>
      </c>
      <c r="H104" s="185">
        <v>0</v>
      </c>
      <c r="I104" s="185">
        <v>0</v>
      </c>
    </row>
    <row r="105" ht="21" customHeight="1" spans="1:9">
      <c r="A105" s="184" t="s">
        <v>228</v>
      </c>
      <c r="B105" s="184" t="s">
        <v>139</v>
      </c>
      <c r="C105" s="184" t="s">
        <v>110</v>
      </c>
      <c r="D105" s="197" t="s">
        <v>234</v>
      </c>
      <c r="E105" s="186">
        <v>71.4</v>
      </c>
      <c r="F105" s="186">
        <v>71.4</v>
      </c>
      <c r="G105" s="185">
        <v>0</v>
      </c>
      <c r="H105" s="185">
        <v>0</v>
      </c>
      <c r="I105" s="185">
        <v>0</v>
      </c>
    </row>
    <row r="106" ht="21" customHeight="1" spans="1:9">
      <c r="A106" s="184" t="s">
        <v>228</v>
      </c>
      <c r="B106" s="184" t="s">
        <v>139</v>
      </c>
      <c r="C106" s="184" t="s">
        <v>104</v>
      </c>
      <c r="D106" s="197" t="s">
        <v>235</v>
      </c>
      <c r="E106" s="186">
        <v>100.2</v>
      </c>
      <c r="F106" s="186">
        <v>100.2</v>
      </c>
      <c r="G106" s="185">
        <v>0</v>
      </c>
      <c r="H106" s="185">
        <v>0</v>
      </c>
      <c r="I106" s="185">
        <v>0</v>
      </c>
    </row>
    <row r="107" ht="21" customHeight="1" spans="1:9">
      <c r="A107" s="184" t="s">
        <v>228</v>
      </c>
      <c r="B107" s="184" t="s">
        <v>139</v>
      </c>
      <c r="C107" s="184" t="s">
        <v>150</v>
      </c>
      <c r="D107" s="197" t="s">
        <v>236</v>
      </c>
      <c r="E107" s="186">
        <v>10.67</v>
      </c>
      <c r="F107" s="186">
        <v>10.67</v>
      </c>
      <c r="G107" s="185">
        <v>0</v>
      </c>
      <c r="H107" s="185">
        <v>0</v>
      </c>
      <c r="I107" s="185">
        <v>0</v>
      </c>
    </row>
    <row r="108" s="172" customFormat="1" ht="21" customHeight="1" spans="1:9">
      <c r="A108" s="188" t="s">
        <v>237</v>
      </c>
      <c r="B108" s="188"/>
      <c r="C108" s="188"/>
      <c r="D108" s="222" t="s">
        <v>40</v>
      </c>
      <c r="E108" s="190">
        <f>E109+E113+E116</f>
        <v>13780.8</v>
      </c>
      <c r="F108" s="190">
        <f>F109+F113+F116</f>
        <v>13780.8</v>
      </c>
      <c r="G108" s="189">
        <v>0</v>
      </c>
      <c r="H108" s="189">
        <v>0</v>
      </c>
      <c r="I108" s="189">
        <v>0</v>
      </c>
    </row>
    <row r="109" s="90" customFormat="1" ht="21" customHeight="1" spans="1:9">
      <c r="A109" s="106"/>
      <c r="B109" s="106" t="s">
        <v>108</v>
      </c>
      <c r="C109" s="106"/>
      <c r="D109" s="107" t="s">
        <v>238</v>
      </c>
      <c r="E109" s="187">
        <f>SUM(E110:E112)</f>
        <v>198.11</v>
      </c>
      <c r="F109" s="187">
        <f>SUM(F110:F112)</f>
        <v>198.11</v>
      </c>
      <c r="G109" s="191">
        <v>0</v>
      </c>
      <c r="H109" s="191">
        <v>0</v>
      </c>
      <c r="I109" s="191">
        <v>0</v>
      </c>
    </row>
    <row r="110" ht="21" customHeight="1" spans="1:9">
      <c r="A110" s="184" t="s">
        <v>237</v>
      </c>
      <c r="B110" s="184" t="s">
        <v>108</v>
      </c>
      <c r="C110" s="184" t="s">
        <v>124</v>
      </c>
      <c r="D110" s="197" t="s">
        <v>239</v>
      </c>
      <c r="E110" s="186">
        <v>100</v>
      </c>
      <c r="F110" s="186">
        <v>100</v>
      </c>
      <c r="G110" s="185"/>
      <c r="H110" s="185"/>
      <c r="I110" s="185"/>
    </row>
    <row r="111" ht="21" customHeight="1" spans="1:9">
      <c r="A111" s="184" t="s">
        <v>237</v>
      </c>
      <c r="B111" s="184" t="s">
        <v>108</v>
      </c>
      <c r="C111" s="184" t="s">
        <v>127</v>
      </c>
      <c r="D111" s="197" t="s">
        <v>240</v>
      </c>
      <c r="E111" s="186">
        <v>2.99</v>
      </c>
      <c r="F111" s="186">
        <v>2.99</v>
      </c>
      <c r="G111" s="185"/>
      <c r="H111" s="185"/>
      <c r="I111" s="185"/>
    </row>
    <row r="112" ht="21" customHeight="1" spans="1:9">
      <c r="A112" s="184" t="s">
        <v>241</v>
      </c>
      <c r="B112" s="184" t="s">
        <v>242</v>
      </c>
      <c r="C112" s="184" t="s">
        <v>150</v>
      </c>
      <c r="D112" s="197" t="s">
        <v>243</v>
      </c>
      <c r="E112" s="186">
        <v>95.12</v>
      </c>
      <c r="F112" s="186">
        <v>95.12</v>
      </c>
      <c r="G112" s="185">
        <v>0</v>
      </c>
      <c r="H112" s="185">
        <v>0</v>
      </c>
      <c r="I112" s="185">
        <v>0</v>
      </c>
    </row>
    <row r="113" s="90" customFormat="1" ht="21" customHeight="1" spans="1:9">
      <c r="A113" s="106"/>
      <c r="B113" s="106" t="s">
        <v>110</v>
      </c>
      <c r="C113" s="106"/>
      <c r="D113" s="107" t="s">
        <v>244</v>
      </c>
      <c r="E113" s="187">
        <f>SUM(E114:E115)</f>
        <v>117.89</v>
      </c>
      <c r="F113" s="187">
        <f>SUM(F114:F115)</f>
        <v>117.89</v>
      </c>
      <c r="G113" s="191">
        <v>0</v>
      </c>
      <c r="H113" s="191">
        <v>0</v>
      </c>
      <c r="I113" s="191">
        <v>0</v>
      </c>
    </row>
    <row r="114" ht="21" customHeight="1" spans="1:9">
      <c r="A114" s="184" t="s">
        <v>241</v>
      </c>
      <c r="B114" s="184" t="s">
        <v>205</v>
      </c>
      <c r="C114" s="184" t="s">
        <v>104</v>
      </c>
      <c r="D114" s="197" t="s">
        <v>245</v>
      </c>
      <c r="E114" s="186">
        <v>27.99</v>
      </c>
      <c r="F114" s="186">
        <v>27.99</v>
      </c>
      <c r="G114" s="185">
        <v>0</v>
      </c>
      <c r="H114" s="185">
        <v>0</v>
      </c>
      <c r="I114" s="185">
        <v>0</v>
      </c>
    </row>
    <row r="115" ht="21" customHeight="1" spans="1:9">
      <c r="A115" s="184" t="s">
        <v>241</v>
      </c>
      <c r="B115" s="184" t="s">
        <v>205</v>
      </c>
      <c r="C115" s="184" t="s">
        <v>150</v>
      </c>
      <c r="D115" s="197" t="s">
        <v>246</v>
      </c>
      <c r="E115" s="186">
        <v>89.9</v>
      </c>
      <c r="F115" s="186">
        <v>89.9</v>
      </c>
      <c r="G115" s="185">
        <v>0</v>
      </c>
      <c r="H115" s="185">
        <v>0</v>
      </c>
      <c r="I115" s="185">
        <v>0</v>
      </c>
    </row>
    <row r="116" s="90" customFormat="1" ht="21" customHeight="1" spans="1:9">
      <c r="A116" s="106"/>
      <c r="B116" s="106" t="s">
        <v>104</v>
      </c>
      <c r="C116" s="106"/>
      <c r="D116" s="107" t="s">
        <v>247</v>
      </c>
      <c r="E116" s="187">
        <f>SUM(E117:E120)</f>
        <v>13464.8</v>
      </c>
      <c r="F116" s="187">
        <f>SUM(F117:F120)</f>
        <v>13464.8</v>
      </c>
      <c r="G116" s="191">
        <v>0</v>
      </c>
      <c r="H116" s="191">
        <v>0</v>
      </c>
      <c r="I116" s="191">
        <v>0</v>
      </c>
    </row>
    <row r="117" ht="21" customHeight="1" spans="1:9">
      <c r="A117" s="184" t="s">
        <v>241</v>
      </c>
      <c r="B117" s="184" t="s">
        <v>107</v>
      </c>
      <c r="C117" s="184" t="s">
        <v>108</v>
      </c>
      <c r="D117" s="197" t="s">
        <v>248</v>
      </c>
      <c r="E117" s="186">
        <v>24.4</v>
      </c>
      <c r="F117" s="186">
        <v>24.4</v>
      </c>
      <c r="G117" s="185">
        <v>0</v>
      </c>
      <c r="H117" s="185">
        <v>0</v>
      </c>
      <c r="I117" s="185">
        <v>0</v>
      </c>
    </row>
    <row r="118" ht="21" customHeight="1" spans="1:9">
      <c r="A118" s="184" t="s">
        <v>241</v>
      </c>
      <c r="B118" s="184" t="s">
        <v>107</v>
      </c>
      <c r="C118" s="184" t="s">
        <v>110</v>
      </c>
      <c r="D118" s="197" t="s">
        <v>249</v>
      </c>
      <c r="E118" s="225">
        <v>13033.75</v>
      </c>
      <c r="F118" s="225">
        <f>11083.75+1950</f>
        <v>13033.75</v>
      </c>
      <c r="G118" s="185">
        <v>0</v>
      </c>
      <c r="H118" s="185">
        <v>0</v>
      </c>
      <c r="I118" s="185">
        <v>0</v>
      </c>
    </row>
    <row r="119" ht="21" customHeight="1" spans="1:9">
      <c r="A119" s="184" t="s">
        <v>241</v>
      </c>
      <c r="B119" s="184" t="s">
        <v>107</v>
      </c>
      <c r="C119" s="184" t="s">
        <v>118</v>
      </c>
      <c r="D119" s="197" t="s">
        <v>250</v>
      </c>
      <c r="E119" s="225">
        <v>21.42</v>
      </c>
      <c r="F119" s="225">
        <v>21.42</v>
      </c>
      <c r="G119" s="185"/>
      <c r="H119" s="185"/>
      <c r="I119" s="185"/>
    </row>
    <row r="120" ht="21" customHeight="1" spans="1:9">
      <c r="A120" s="184" t="s">
        <v>241</v>
      </c>
      <c r="B120" s="184" t="s">
        <v>107</v>
      </c>
      <c r="C120" s="184" t="s">
        <v>150</v>
      </c>
      <c r="D120" s="197" t="s">
        <v>251</v>
      </c>
      <c r="E120" s="186">
        <v>385.23</v>
      </c>
      <c r="F120" s="186">
        <v>385.23</v>
      </c>
      <c r="G120" s="185">
        <v>0</v>
      </c>
      <c r="H120" s="185">
        <v>0</v>
      </c>
      <c r="I120" s="185">
        <v>0</v>
      </c>
    </row>
    <row r="121" s="172" customFormat="1" ht="21" customHeight="1" spans="1:9">
      <c r="A121" s="188" t="s">
        <v>252</v>
      </c>
      <c r="B121" s="188"/>
      <c r="C121" s="188"/>
      <c r="D121" s="222" t="s">
        <v>42</v>
      </c>
      <c r="E121" s="190">
        <f>E122+E127+E129+E131+E133</f>
        <v>10021.7</v>
      </c>
      <c r="F121" s="190">
        <f>F122+F127+F129+F131+F133</f>
        <v>10021.7</v>
      </c>
      <c r="G121" s="189">
        <v>0</v>
      </c>
      <c r="H121" s="189">
        <v>0</v>
      </c>
      <c r="I121" s="189">
        <v>0</v>
      </c>
    </row>
    <row r="122" s="90" customFormat="1" ht="21" customHeight="1" spans="1:9">
      <c r="A122" s="106"/>
      <c r="B122" s="106" t="s">
        <v>108</v>
      </c>
      <c r="C122" s="106"/>
      <c r="D122" s="107" t="s">
        <v>253</v>
      </c>
      <c r="E122" s="187">
        <f>SUM(E123:E126)</f>
        <v>528.2</v>
      </c>
      <c r="F122" s="187">
        <f>SUM(F123:F126)</f>
        <v>528.2</v>
      </c>
      <c r="G122" s="191">
        <v>0</v>
      </c>
      <c r="H122" s="191">
        <v>0</v>
      </c>
      <c r="I122" s="191">
        <v>0</v>
      </c>
    </row>
    <row r="123" ht="21" customHeight="1" spans="1:9">
      <c r="A123" s="184" t="s">
        <v>254</v>
      </c>
      <c r="B123" s="184" t="s">
        <v>242</v>
      </c>
      <c r="C123" s="184" t="s">
        <v>108</v>
      </c>
      <c r="D123" s="197" t="s">
        <v>255</v>
      </c>
      <c r="E123" s="186">
        <v>38.63</v>
      </c>
      <c r="F123" s="186">
        <v>38.63</v>
      </c>
      <c r="G123" s="185">
        <v>0</v>
      </c>
      <c r="H123" s="185">
        <v>0</v>
      </c>
      <c r="I123" s="185">
        <v>0</v>
      </c>
    </row>
    <row r="124" ht="21" customHeight="1" spans="1:9">
      <c r="A124" s="184" t="s">
        <v>254</v>
      </c>
      <c r="B124" s="184" t="s">
        <v>242</v>
      </c>
      <c r="C124" s="184" t="s">
        <v>110</v>
      </c>
      <c r="D124" s="197" t="s">
        <v>256</v>
      </c>
      <c r="E124" s="186">
        <v>59</v>
      </c>
      <c r="F124" s="186">
        <v>59</v>
      </c>
      <c r="G124" s="185">
        <v>0</v>
      </c>
      <c r="H124" s="185">
        <v>0</v>
      </c>
      <c r="I124" s="185">
        <v>0</v>
      </c>
    </row>
    <row r="125" ht="21" customHeight="1" spans="1:9">
      <c r="A125" s="184" t="s">
        <v>254</v>
      </c>
      <c r="B125" s="184" t="s">
        <v>242</v>
      </c>
      <c r="C125" s="184" t="s">
        <v>118</v>
      </c>
      <c r="D125" s="197" t="s">
        <v>257</v>
      </c>
      <c r="E125" s="186">
        <v>137.01</v>
      </c>
      <c r="F125" s="186">
        <v>137.01</v>
      </c>
      <c r="G125" s="185">
        <v>0</v>
      </c>
      <c r="H125" s="185">
        <v>0</v>
      </c>
      <c r="I125" s="185">
        <v>0</v>
      </c>
    </row>
    <row r="126" ht="21" customHeight="1" spans="1:9">
      <c r="A126" s="184" t="s">
        <v>254</v>
      </c>
      <c r="B126" s="184" t="s">
        <v>242</v>
      </c>
      <c r="C126" s="184" t="s">
        <v>150</v>
      </c>
      <c r="D126" s="197" t="s">
        <v>258</v>
      </c>
      <c r="E126" s="186">
        <v>293.56</v>
      </c>
      <c r="F126" s="186">
        <v>293.56</v>
      </c>
      <c r="G126" s="185">
        <v>0</v>
      </c>
      <c r="H126" s="185">
        <v>0</v>
      </c>
      <c r="I126" s="185">
        <v>0</v>
      </c>
    </row>
    <row r="127" s="90" customFormat="1" ht="21" customHeight="1" spans="1:9">
      <c r="A127" s="106"/>
      <c r="B127" s="106" t="s">
        <v>110</v>
      </c>
      <c r="C127" s="106"/>
      <c r="D127" s="107" t="s">
        <v>259</v>
      </c>
      <c r="E127" s="187">
        <f>SUM(E128)</f>
        <v>612.5</v>
      </c>
      <c r="F127" s="187">
        <f>SUM(F128)</f>
        <v>612.5</v>
      </c>
      <c r="G127" s="191">
        <v>0</v>
      </c>
      <c r="H127" s="191">
        <v>0</v>
      </c>
      <c r="I127" s="191">
        <v>0</v>
      </c>
    </row>
    <row r="128" ht="21" customHeight="1" spans="1:9">
      <c r="A128" s="184" t="s">
        <v>254</v>
      </c>
      <c r="B128" s="184" t="s">
        <v>205</v>
      </c>
      <c r="C128" s="184" t="s">
        <v>108</v>
      </c>
      <c r="D128" s="197" t="s">
        <v>260</v>
      </c>
      <c r="E128" s="186">
        <v>612.5</v>
      </c>
      <c r="F128" s="186">
        <v>612.5</v>
      </c>
      <c r="G128" s="185">
        <v>0</v>
      </c>
      <c r="H128" s="185">
        <v>0</v>
      </c>
      <c r="I128" s="185">
        <v>0</v>
      </c>
    </row>
    <row r="129" s="90" customFormat="1" ht="21" customHeight="1" spans="1:9">
      <c r="A129" s="106"/>
      <c r="B129" s="106" t="s">
        <v>104</v>
      </c>
      <c r="C129" s="106"/>
      <c r="D129" s="107" t="s">
        <v>261</v>
      </c>
      <c r="E129" s="187">
        <f>SUM(E130)</f>
        <v>1465</v>
      </c>
      <c r="F129" s="187">
        <f>SUM(F130)</f>
        <v>1465</v>
      </c>
      <c r="G129" s="191">
        <v>0</v>
      </c>
      <c r="H129" s="191">
        <v>0</v>
      </c>
      <c r="I129" s="191">
        <v>0</v>
      </c>
    </row>
    <row r="130" ht="21" customHeight="1" spans="1:9">
      <c r="A130" s="184" t="s">
        <v>254</v>
      </c>
      <c r="B130" s="184" t="s">
        <v>107</v>
      </c>
      <c r="C130" s="184" t="s">
        <v>150</v>
      </c>
      <c r="D130" s="197" t="s">
        <v>262</v>
      </c>
      <c r="E130" s="186">
        <v>1465</v>
      </c>
      <c r="F130" s="186">
        <v>1465</v>
      </c>
      <c r="G130" s="185">
        <v>0</v>
      </c>
      <c r="H130" s="185"/>
      <c r="I130" s="185">
        <v>0</v>
      </c>
    </row>
    <row r="131" s="90" customFormat="1" ht="21" customHeight="1" spans="1:9">
      <c r="A131" s="106"/>
      <c r="B131" s="106" t="s">
        <v>124</v>
      </c>
      <c r="C131" s="106"/>
      <c r="D131" s="107" t="s">
        <v>263</v>
      </c>
      <c r="E131" s="187">
        <f>SUM(E132)</f>
        <v>2606</v>
      </c>
      <c r="F131" s="187">
        <f>SUM(F132)</f>
        <v>2295.44</v>
      </c>
      <c r="G131" s="191">
        <v>0</v>
      </c>
      <c r="H131" s="191">
        <v>0</v>
      </c>
      <c r="I131" s="191">
        <v>0</v>
      </c>
    </row>
    <row r="132" ht="21" customHeight="1" spans="1:9">
      <c r="A132" s="184" t="s">
        <v>254</v>
      </c>
      <c r="B132" s="184" t="s">
        <v>126</v>
      </c>
      <c r="C132" s="184" t="s">
        <v>108</v>
      </c>
      <c r="D132" s="197" t="s">
        <v>264</v>
      </c>
      <c r="E132" s="186">
        <v>2606</v>
      </c>
      <c r="F132" s="186">
        <f>2606-310.56</f>
        <v>2295.44</v>
      </c>
      <c r="G132" s="185">
        <v>0</v>
      </c>
      <c r="H132" s="185">
        <v>0</v>
      </c>
      <c r="I132" s="185">
        <v>0</v>
      </c>
    </row>
    <row r="133" s="90" customFormat="1" ht="21" customHeight="1" spans="1:9">
      <c r="A133" s="106"/>
      <c r="B133" s="106" t="s">
        <v>150</v>
      </c>
      <c r="C133" s="106"/>
      <c r="D133" s="107" t="s">
        <v>265</v>
      </c>
      <c r="E133" s="187">
        <f>SUM(E134)</f>
        <v>4810</v>
      </c>
      <c r="F133" s="187">
        <f>SUM(F134)</f>
        <v>5120.56</v>
      </c>
      <c r="G133" s="191">
        <v>0</v>
      </c>
      <c r="H133" s="191">
        <v>0</v>
      </c>
      <c r="I133" s="191">
        <v>0</v>
      </c>
    </row>
    <row r="134" ht="21" customHeight="1" spans="1:9">
      <c r="A134" s="184" t="s">
        <v>254</v>
      </c>
      <c r="B134" s="184" t="s">
        <v>224</v>
      </c>
      <c r="C134" s="184" t="s">
        <v>150</v>
      </c>
      <c r="D134" s="197" t="s">
        <v>266</v>
      </c>
      <c r="E134" s="186">
        <v>4810</v>
      </c>
      <c r="F134" s="186">
        <f>4810+310.56</f>
        <v>5120.56</v>
      </c>
      <c r="G134" s="185">
        <v>0</v>
      </c>
      <c r="H134" s="185">
        <v>0</v>
      </c>
      <c r="I134" s="185">
        <v>0</v>
      </c>
    </row>
    <row r="135" s="172" customFormat="1" ht="21" customHeight="1" spans="1:9">
      <c r="A135" s="188" t="s">
        <v>267</v>
      </c>
      <c r="B135" s="188"/>
      <c r="C135" s="188"/>
      <c r="D135" s="222" t="s">
        <v>44</v>
      </c>
      <c r="E135" s="190">
        <f>E136</f>
        <v>100</v>
      </c>
      <c r="F135" s="190">
        <f>F136</f>
        <v>100</v>
      </c>
      <c r="G135" s="189">
        <v>0</v>
      </c>
      <c r="H135" s="189">
        <v>0</v>
      </c>
      <c r="I135" s="189">
        <v>0</v>
      </c>
    </row>
    <row r="136" s="90" customFormat="1" ht="21" customHeight="1" spans="1:9">
      <c r="A136" s="106"/>
      <c r="B136" s="106" t="s">
        <v>108</v>
      </c>
      <c r="C136" s="106"/>
      <c r="D136" s="107" t="s">
        <v>268</v>
      </c>
      <c r="E136" s="187">
        <f>SUM(E137:E138)</f>
        <v>100</v>
      </c>
      <c r="F136" s="187">
        <f>SUM(F137:F138)</f>
        <v>100</v>
      </c>
      <c r="G136" s="191">
        <v>0</v>
      </c>
      <c r="H136" s="191">
        <v>0</v>
      </c>
      <c r="I136" s="191">
        <v>0</v>
      </c>
    </row>
    <row r="137" ht="21" customHeight="1" spans="1:9">
      <c r="A137" s="184" t="s">
        <v>269</v>
      </c>
      <c r="B137" s="184" t="s">
        <v>242</v>
      </c>
      <c r="C137" s="184" t="s">
        <v>118</v>
      </c>
      <c r="D137" s="197" t="s">
        <v>270</v>
      </c>
      <c r="E137" s="186">
        <v>35.2</v>
      </c>
      <c r="F137" s="186">
        <v>35.2</v>
      </c>
      <c r="G137" s="185">
        <v>0</v>
      </c>
      <c r="H137" s="185">
        <v>0</v>
      </c>
      <c r="I137" s="185">
        <v>0</v>
      </c>
    </row>
    <row r="138" ht="21" customHeight="1" spans="1:9">
      <c r="A138" s="184" t="s">
        <v>269</v>
      </c>
      <c r="B138" s="184" t="s">
        <v>242</v>
      </c>
      <c r="C138" s="184" t="s">
        <v>271</v>
      </c>
      <c r="D138" s="197" t="s">
        <v>272</v>
      </c>
      <c r="E138" s="186">
        <v>64.8</v>
      </c>
      <c r="F138" s="186">
        <v>64.8</v>
      </c>
      <c r="G138" s="185">
        <v>0</v>
      </c>
      <c r="H138" s="185">
        <v>0</v>
      </c>
      <c r="I138" s="185">
        <v>0</v>
      </c>
    </row>
    <row r="139" s="172" customFormat="1" ht="21" customHeight="1" spans="1:9">
      <c r="A139" s="188" t="s">
        <v>273</v>
      </c>
      <c r="B139" s="188"/>
      <c r="C139" s="188"/>
      <c r="D139" s="222" t="s">
        <v>46</v>
      </c>
      <c r="E139" s="190">
        <f>SUM(E140)</f>
        <v>74.5</v>
      </c>
      <c r="F139" s="190">
        <f>SUM(F140)</f>
        <v>74.5</v>
      </c>
      <c r="G139" s="189">
        <v>0</v>
      </c>
      <c r="H139" s="189">
        <v>0</v>
      </c>
      <c r="I139" s="189">
        <v>0</v>
      </c>
    </row>
    <row r="140" ht="21" customHeight="1" spans="1:9">
      <c r="A140" s="184"/>
      <c r="B140" s="184" t="s">
        <v>108</v>
      </c>
      <c r="C140" s="184"/>
      <c r="D140" s="197" t="s">
        <v>274</v>
      </c>
      <c r="E140" s="186">
        <f>SUM(E141)</f>
        <v>74.5</v>
      </c>
      <c r="F140" s="186">
        <f>SUM(F141)</f>
        <v>74.5</v>
      </c>
      <c r="G140" s="185">
        <v>0</v>
      </c>
      <c r="H140" s="185">
        <v>0</v>
      </c>
      <c r="I140" s="185">
        <v>0</v>
      </c>
    </row>
    <row r="141" ht="21" customHeight="1" spans="1:9">
      <c r="A141" s="184" t="s">
        <v>275</v>
      </c>
      <c r="B141" s="184" t="s">
        <v>242</v>
      </c>
      <c r="C141" s="184" t="s">
        <v>150</v>
      </c>
      <c r="D141" s="197" t="s">
        <v>276</v>
      </c>
      <c r="E141" s="186">
        <v>74.5</v>
      </c>
      <c r="F141" s="186">
        <v>74.5</v>
      </c>
      <c r="G141" s="185">
        <v>0</v>
      </c>
      <c r="H141" s="185">
        <v>0</v>
      </c>
      <c r="I141" s="185">
        <v>0</v>
      </c>
    </row>
    <row r="142" s="172" customFormat="1" ht="21" customHeight="1" spans="1:9">
      <c r="A142" s="188" t="s">
        <v>277</v>
      </c>
      <c r="B142" s="188"/>
      <c r="C142" s="188"/>
      <c r="D142" s="222" t="s">
        <v>56</v>
      </c>
      <c r="E142" s="190">
        <f>E143+E148</f>
        <v>698.6</v>
      </c>
      <c r="F142" s="190">
        <f>F143+F148</f>
        <v>698.6</v>
      </c>
      <c r="G142" s="189">
        <v>0</v>
      </c>
      <c r="H142" s="189">
        <v>0</v>
      </c>
      <c r="I142" s="189">
        <v>0</v>
      </c>
    </row>
    <row r="143" ht="21" customHeight="1" spans="1:9">
      <c r="A143" s="184"/>
      <c r="B143" s="184" t="s">
        <v>108</v>
      </c>
      <c r="C143" s="184"/>
      <c r="D143" s="197" t="s">
        <v>278</v>
      </c>
      <c r="E143" s="186">
        <f>SUM(E144:E147)</f>
        <v>342.9</v>
      </c>
      <c r="F143" s="186">
        <f>SUM(F144:F147)</f>
        <v>342.9</v>
      </c>
      <c r="G143" s="185">
        <v>0</v>
      </c>
      <c r="H143" s="185">
        <v>0</v>
      </c>
      <c r="I143" s="185">
        <v>0</v>
      </c>
    </row>
    <row r="144" ht="21" customHeight="1" spans="1:9">
      <c r="A144" s="184" t="s">
        <v>279</v>
      </c>
      <c r="B144" s="184" t="s">
        <v>242</v>
      </c>
      <c r="C144" s="184" t="s">
        <v>110</v>
      </c>
      <c r="D144" s="197" t="s">
        <v>280</v>
      </c>
      <c r="E144" s="186">
        <v>22.4</v>
      </c>
      <c r="F144" s="186">
        <v>22.4</v>
      </c>
      <c r="G144" s="185">
        <v>0</v>
      </c>
      <c r="H144" s="185">
        <v>0</v>
      </c>
      <c r="I144" s="185">
        <v>0</v>
      </c>
    </row>
    <row r="145" ht="21" customHeight="1" spans="1:9">
      <c r="A145" s="184" t="s">
        <v>279</v>
      </c>
      <c r="B145" s="184" t="s">
        <v>242</v>
      </c>
      <c r="C145" s="184" t="s">
        <v>118</v>
      </c>
      <c r="D145" s="197" t="s">
        <v>281</v>
      </c>
      <c r="E145" s="186">
        <v>30</v>
      </c>
      <c r="F145" s="186">
        <v>30</v>
      </c>
      <c r="G145" s="185">
        <v>0</v>
      </c>
      <c r="H145" s="185">
        <v>0</v>
      </c>
      <c r="I145" s="185">
        <v>0</v>
      </c>
    </row>
    <row r="146" ht="21" customHeight="1" spans="1:9">
      <c r="A146" s="184" t="s">
        <v>279</v>
      </c>
      <c r="B146" s="184" t="s">
        <v>242</v>
      </c>
      <c r="C146" s="184" t="s">
        <v>124</v>
      </c>
      <c r="D146" s="197" t="s">
        <v>282</v>
      </c>
      <c r="E146" s="186">
        <v>215.5</v>
      </c>
      <c r="F146" s="186">
        <v>215.5</v>
      </c>
      <c r="G146" s="185">
        <v>0</v>
      </c>
      <c r="H146" s="185">
        <v>0</v>
      </c>
      <c r="I146" s="185">
        <v>0</v>
      </c>
    </row>
    <row r="147" ht="21" customHeight="1" spans="1:9">
      <c r="A147" s="184" t="s">
        <v>279</v>
      </c>
      <c r="B147" s="184" t="s">
        <v>242</v>
      </c>
      <c r="C147" s="184" t="s">
        <v>112</v>
      </c>
      <c r="D147" s="197" t="s">
        <v>283</v>
      </c>
      <c r="E147" s="186">
        <v>75</v>
      </c>
      <c r="F147" s="186">
        <v>75</v>
      </c>
      <c r="G147" s="185">
        <v>0</v>
      </c>
      <c r="H147" s="185">
        <v>0</v>
      </c>
      <c r="I147" s="185">
        <v>0</v>
      </c>
    </row>
    <row r="148" ht="21" customHeight="1" spans="1:9">
      <c r="A148" s="184"/>
      <c r="B148" s="184" t="s">
        <v>110</v>
      </c>
      <c r="C148" s="184"/>
      <c r="D148" s="197" t="s">
        <v>284</v>
      </c>
      <c r="E148" s="186">
        <f>SUM(E149:E149)</f>
        <v>355.7</v>
      </c>
      <c r="F148" s="186">
        <f>SUM(F149:F149)</f>
        <v>355.7</v>
      </c>
      <c r="G148" s="185">
        <v>0</v>
      </c>
      <c r="H148" s="185">
        <v>0</v>
      </c>
      <c r="I148" s="185">
        <v>0</v>
      </c>
    </row>
    <row r="149" ht="21" customHeight="1" spans="1:9">
      <c r="A149" s="184" t="s">
        <v>279</v>
      </c>
      <c r="B149" s="184" t="s">
        <v>205</v>
      </c>
      <c r="C149" s="184" t="s">
        <v>116</v>
      </c>
      <c r="D149" s="197" t="s">
        <v>285</v>
      </c>
      <c r="E149" s="186">
        <v>355.7</v>
      </c>
      <c r="F149" s="186">
        <v>355.7</v>
      </c>
      <c r="G149" s="185">
        <v>0</v>
      </c>
      <c r="H149" s="185">
        <v>0</v>
      </c>
      <c r="I149" s="185">
        <v>0</v>
      </c>
    </row>
    <row r="150" s="172" customFormat="1" ht="21" customHeight="1" spans="1:9">
      <c r="A150" s="188" t="s">
        <v>286</v>
      </c>
      <c r="B150" s="188"/>
      <c r="C150" s="188"/>
      <c r="D150" s="222" t="s">
        <v>58</v>
      </c>
      <c r="E150" s="190">
        <f>E151</f>
        <v>140</v>
      </c>
      <c r="F150" s="190">
        <f>F151</f>
        <v>140</v>
      </c>
      <c r="G150" s="189">
        <v>0</v>
      </c>
      <c r="H150" s="189">
        <v>0</v>
      </c>
      <c r="I150" s="189">
        <v>0</v>
      </c>
    </row>
    <row r="151" ht="21" customHeight="1" spans="1:9">
      <c r="A151" s="184"/>
      <c r="B151" s="184" t="s">
        <v>110</v>
      </c>
      <c r="C151" s="184"/>
      <c r="D151" s="197" t="s">
        <v>287</v>
      </c>
      <c r="E151" s="186">
        <f>SUM(E152)</f>
        <v>140</v>
      </c>
      <c r="F151" s="186">
        <f>SUM(F152)</f>
        <v>140</v>
      </c>
      <c r="G151" s="185">
        <v>0</v>
      </c>
      <c r="H151" s="185">
        <v>0</v>
      </c>
      <c r="I151" s="185">
        <v>0</v>
      </c>
    </row>
    <row r="152" ht="21" customHeight="1" spans="1:9">
      <c r="A152" s="184" t="s">
        <v>288</v>
      </c>
      <c r="B152" s="184" t="s">
        <v>205</v>
      </c>
      <c r="C152" s="184" t="s">
        <v>108</v>
      </c>
      <c r="D152" s="197" t="s">
        <v>289</v>
      </c>
      <c r="E152" s="186">
        <v>140</v>
      </c>
      <c r="F152" s="186">
        <v>140</v>
      </c>
      <c r="G152" s="185">
        <v>0</v>
      </c>
      <c r="H152" s="185">
        <v>0</v>
      </c>
      <c r="I152" s="185">
        <v>0</v>
      </c>
    </row>
    <row r="153" s="172" customFormat="1" ht="21" customHeight="1" spans="1:9">
      <c r="A153" s="188" t="s">
        <v>290</v>
      </c>
      <c r="B153" s="188"/>
      <c r="C153" s="188"/>
      <c r="D153" s="222" t="s">
        <v>291</v>
      </c>
      <c r="E153" s="190">
        <f>E154+E162</f>
        <v>2069</v>
      </c>
      <c r="F153" s="190">
        <f>F154+F162</f>
        <v>2069</v>
      </c>
      <c r="G153" s="189">
        <v>0</v>
      </c>
      <c r="H153" s="189">
        <v>0</v>
      </c>
      <c r="I153" s="189">
        <v>0</v>
      </c>
    </row>
    <row r="154" ht="21" customHeight="1" spans="1:9">
      <c r="A154" s="184"/>
      <c r="B154" s="184" t="s">
        <v>108</v>
      </c>
      <c r="C154" s="184"/>
      <c r="D154" s="197" t="s">
        <v>292</v>
      </c>
      <c r="E154" s="186">
        <f>SUM(E155:E161)</f>
        <v>1811.5</v>
      </c>
      <c r="F154" s="186">
        <f>SUM(F155:F161)</f>
        <v>1811.5</v>
      </c>
      <c r="G154" s="185">
        <v>0</v>
      </c>
      <c r="H154" s="185">
        <v>0</v>
      </c>
      <c r="I154" s="185">
        <v>0</v>
      </c>
    </row>
    <row r="155" ht="21" customHeight="1" spans="1:9">
      <c r="A155" s="184" t="s">
        <v>290</v>
      </c>
      <c r="B155" s="184" t="s">
        <v>108</v>
      </c>
      <c r="C155" s="184" t="s">
        <v>108</v>
      </c>
      <c r="D155" s="129" t="s">
        <v>193</v>
      </c>
      <c r="E155" s="186">
        <v>95</v>
      </c>
      <c r="F155" s="186">
        <v>95</v>
      </c>
      <c r="G155" s="185"/>
      <c r="H155" s="185"/>
      <c r="I155" s="185"/>
    </row>
    <row r="156" ht="21" customHeight="1" spans="1:9">
      <c r="A156" s="184" t="s">
        <v>290</v>
      </c>
      <c r="B156" s="184" t="s">
        <v>108</v>
      </c>
      <c r="C156" s="184" t="s">
        <v>110</v>
      </c>
      <c r="D156" s="129" t="s">
        <v>293</v>
      </c>
      <c r="E156" s="186">
        <v>355.5</v>
      </c>
      <c r="F156" s="186">
        <v>355.5</v>
      </c>
      <c r="G156" s="185"/>
      <c r="H156" s="185"/>
      <c r="I156" s="185"/>
    </row>
    <row r="157" ht="21" customHeight="1" spans="1:9">
      <c r="A157" s="184" t="s">
        <v>290</v>
      </c>
      <c r="B157" s="184" t="s">
        <v>108</v>
      </c>
      <c r="C157" s="184" t="s">
        <v>118</v>
      </c>
      <c r="D157" s="197" t="s">
        <v>294</v>
      </c>
      <c r="E157" s="186">
        <v>90</v>
      </c>
      <c r="F157" s="186">
        <v>90</v>
      </c>
      <c r="G157" s="185"/>
      <c r="H157" s="185"/>
      <c r="I157" s="185"/>
    </row>
    <row r="158" ht="21" customHeight="1" spans="1:9">
      <c r="A158" s="184" t="s">
        <v>290</v>
      </c>
      <c r="B158" s="184" t="s">
        <v>108</v>
      </c>
      <c r="C158" s="184" t="s">
        <v>112</v>
      </c>
      <c r="D158" s="197" t="s">
        <v>295</v>
      </c>
      <c r="E158" s="186">
        <v>430</v>
      </c>
      <c r="F158" s="186">
        <v>430</v>
      </c>
      <c r="G158" s="185"/>
      <c r="H158" s="185"/>
      <c r="I158" s="185"/>
    </row>
    <row r="159" ht="21" customHeight="1" spans="1:9">
      <c r="A159" s="184" t="s">
        <v>290</v>
      </c>
      <c r="B159" s="184" t="s">
        <v>108</v>
      </c>
      <c r="C159" s="184" t="s">
        <v>114</v>
      </c>
      <c r="D159" s="197" t="s">
        <v>296</v>
      </c>
      <c r="E159" s="186">
        <v>560</v>
      </c>
      <c r="F159" s="186">
        <v>560</v>
      </c>
      <c r="G159" s="185"/>
      <c r="H159" s="185"/>
      <c r="I159" s="185"/>
    </row>
    <row r="160" ht="21" customHeight="1" spans="1:9">
      <c r="A160" s="184" t="s">
        <v>290</v>
      </c>
      <c r="B160" s="184" t="s">
        <v>108</v>
      </c>
      <c r="C160" s="184" t="s">
        <v>297</v>
      </c>
      <c r="D160" s="197" t="s">
        <v>298</v>
      </c>
      <c r="E160" s="186">
        <v>205</v>
      </c>
      <c r="F160" s="186">
        <v>205</v>
      </c>
      <c r="G160" s="185"/>
      <c r="H160" s="185"/>
      <c r="I160" s="185"/>
    </row>
    <row r="161" ht="21" customHeight="1" spans="1:9">
      <c r="A161" s="184" t="s">
        <v>290</v>
      </c>
      <c r="B161" s="184" t="s">
        <v>108</v>
      </c>
      <c r="C161" s="184" t="s">
        <v>116</v>
      </c>
      <c r="D161" s="197" t="s">
        <v>158</v>
      </c>
      <c r="E161" s="186">
        <v>76</v>
      </c>
      <c r="F161" s="186">
        <v>76</v>
      </c>
      <c r="G161" s="185"/>
      <c r="H161" s="185"/>
      <c r="I161" s="185"/>
    </row>
    <row r="162" ht="21" customHeight="1" spans="1:9">
      <c r="A162" s="184"/>
      <c r="B162" s="184" t="s">
        <v>110</v>
      </c>
      <c r="C162" s="184"/>
      <c r="D162" s="197" t="s">
        <v>299</v>
      </c>
      <c r="E162" s="186">
        <f>SUM(E163)</f>
        <v>257.5</v>
      </c>
      <c r="F162" s="186">
        <f>SUM(F163)</f>
        <v>257.5</v>
      </c>
      <c r="G162" s="185"/>
      <c r="H162" s="185"/>
      <c r="I162" s="185"/>
    </row>
    <row r="163" ht="21" customHeight="1" spans="1:9">
      <c r="A163" s="184" t="s">
        <v>290</v>
      </c>
      <c r="B163" s="184" t="s">
        <v>110</v>
      </c>
      <c r="C163" s="184" t="s">
        <v>118</v>
      </c>
      <c r="D163" s="197" t="s">
        <v>300</v>
      </c>
      <c r="E163" s="186">
        <v>257.5</v>
      </c>
      <c r="F163" s="186">
        <v>257.5</v>
      </c>
      <c r="G163" s="185"/>
      <c r="H163" s="185"/>
      <c r="I163" s="185"/>
    </row>
  </sheetData>
  <sheetProtection formatCells="0" formatColumns="0" formatRows="0"/>
  <mergeCells count="11">
    <mergeCell ref="A1:I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3"/>
  <sheetViews>
    <sheetView showGridLines="0" showZeros="0" topLeftCell="A46" workbookViewId="0">
      <selection activeCell="D67" sqref="D67"/>
    </sheetView>
  </sheetViews>
  <sheetFormatPr defaultColWidth="9" defaultRowHeight="14.25"/>
  <cols>
    <col min="1" max="3" width="6.25" style="59" customWidth="1"/>
    <col min="4" max="4" width="44.5" style="59" customWidth="1"/>
    <col min="5" max="5" width="15.125" style="59" customWidth="1"/>
    <col min="6" max="7" width="15.375" style="59" customWidth="1"/>
    <col min="8" max="8" width="13.5" style="59" customWidth="1"/>
    <col min="9" max="9" width="13.75" style="59" customWidth="1"/>
    <col min="10" max="11" width="14.125" style="59" customWidth="1"/>
    <col min="12" max="12" width="13.125" style="59" customWidth="1"/>
    <col min="13" max="13" width="11.75" style="59" customWidth="1"/>
    <col min="14" max="14" width="13.375" style="59" customWidth="1"/>
    <col min="15" max="15" width="9.375" style="59" customWidth="1"/>
    <col min="16" max="16" width="9.5" style="59" customWidth="1"/>
    <col min="17" max="17" width="10.5" style="59" customWidth="1"/>
    <col min="18" max="18" width="9.125" style="59" customWidth="1"/>
    <col min="19" max="19" width="9" style="59"/>
    <col min="20" max="21" width="9.5" style="59" customWidth="1"/>
    <col min="22" max="16384" width="9" style="59"/>
  </cols>
  <sheetData>
    <row r="1" ht="22.5" customHeight="1" spans="1:14">
      <c r="A1" s="73" t="s">
        <v>301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customHeight="1" spans="1:14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4" t="s">
        <v>302</v>
      </c>
    </row>
    <row r="3" customHeight="1" spans="1:14">
      <c r="A3" s="74" t="s">
        <v>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84" t="s">
        <v>4</v>
      </c>
    </row>
    <row r="4" ht="6.75" customHeight="1" spans="1:14">
      <c r="A4" s="174" t="s">
        <v>92</v>
      </c>
      <c r="B4" s="175"/>
      <c r="C4" s="176"/>
      <c r="D4" s="78" t="s">
        <v>303</v>
      </c>
      <c r="E4" s="78" t="s">
        <v>304</v>
      </c>
      <c r="F4" s="78" t="s">
        <v>305</v>
      </c>
      <c r="G4" s="78" t="s">
        <v>306</v>
      </c>
      <c r="H4" s="78" t="s">
        <v>307</v>
      </c>
      <c r="I4" s="78" t="s">
        <v>308</v>
      </c>
      <c r="J4" s="78" t="s">
        <v>309</v>
      </c>
      <c r="K4" s="78"/>
      <c r="L4" s="78" t="s">
        <v>310</v>
      </c>
      <c r="M4" s="78" t="s">
        <v>311</v>
      </c>
      <c r="N4" s="78" t="s">
        <v>66</v>
      </c>
    </row>
    <row r="5" ht="13.5" customHeight="1" spans="1:14">
      <c r="A5" s="177"/>
      <c r="B5" s="178"/>
      <c r="C5" s="179"/>
      <c r="D5" s="180"/>
      <c r="E5" s="180"/>
      <c r="F5" s="180"/>
      <c r="G5" s="180"/>
      <c r="H5" s="180"/>
      <c r="I5" s="180"/>
      <c r="J5" s="180"/>
      <c r="K5" s="180" t="s">
        <v>312</v>
      </c>
      <c r="L5" s="180"/>
      <c r="M5" s="180"/>
      <c r="N5" s="180"/>
    </row>
    <row r="6" hidden="1" customHeight="1" spans="1:14">
      <c r="A6" s="181"/>
      <c r="B6" s="182"/>
      <c r="C6" s="183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customHeight="1" spans="1:14">
      <c r="A7" s="78" t="s">
        <v>99</v>
      </c>
      <c r="B7" s="78" t="s">
        <v>100</v>
      </c>
      <c r="C7" s="78" t="s">
        <v>101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</row>
    <row r="8" customHeight="1" spans="1:14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ht="18.75" customHeight="1" spans="1:21">
      <c r="A9" s="184"/>
      <c r="B9" s="184"/>
      <c r="C9" s="184"/>
      <c r="D9" s="185" t="s">
        <v>102</v>
      </c>
      <c r="E9" s="186">
        <f>E10+E60+E72+E78+E98+E108+E121+E135+E139+E142+E150+E153</f>
        <v>46058.9</v>
      </c>
      <c r="F9" s="186">
        <f t="shared" ref="F9:L9" si="0">F10+F60+F72+F78+F98+F108+F121+F135+F139+F142+F150+F153</f>
        <v>4491.56</v>
      </c>
      <c r="G9" s="186">
        <f t="shared" si="0"/>
        <v>34249.64</v>
      </c>
      <c r="H9" s="187">
        <f t="shared" si="0"/>
        <v>939.4</v>
      </c>
      <c r="I9" s="186">
        <f t="shared" si="0"/>
        <v>0</v>
      </c>
      <c r="J9" s="187">
        <f t="shared" si="0"/>
        <v>1908.3</v>
      </c>
      <c r="K9" s="187">
        <f t="shared" si="0"/>
        <v>50</v>
      </c>
      <c r="L9" s="187">
        <f t="shared" si="0"/>
        <v>4410</v>
      </c>
      <c r="M9" s="187">
        <f t="shared" ref="M9" si="1">M10+M60+M72+M78+M98+M108+M121+M135+M139+M142+M150+M153</f>
        <v>0</v>
      </c>
      <c r="N9" s="187">
        <f t="shared" ref="N9" si="2">N10+N60+N72+N78+N98+N108+N121+N135+N139+N142+N150+N153</f>
        <v>10</v>
      </c>
      <c r="O9" s="199"/>
      <c r="P9" s="200"/>
      <c r="Q9" s="200"/>
      <c r="R9" s="200"/>
      <c r="S9" s="207"/>
      <c r="T9" s="207"/>
      <c r="U9" s="207"/>
    </row>
    <row r="10" s="172" customFormat="1" ht="18.75" customHeight="1" spans="1:21">
      <c r="A10" s="188" t="s">
        <v>103</v>
      </c>
      <c r="B10" s="188"/>
      <c r="C10" s="188"/>
      <c r="D10" s="189"/>
      <c r="E10" s="190">
        <f>E11+E17+E21+E23+E27+E29+E33+E39+E41+E43+E45+E49+E53+E57</f>
        <v>15766</v>
      </c>
      <c r="F10" s="190">
        <f t="shared" ref="F10:N10" si="3">F11+F17+F21+F23+F27+F29+F33+F39+F41+F43+F45+F49+F53+F57</f>
        <v>2265.23</v>
      </c>
      <c r="G10" s="190">
        <f t="shared" si="3"/>
        <v>12844.28</v>
      </c>
      <c r="H10" s="190">
        <f t="shared" si="3"/>
        <v>90.69</v>
      </c>
      <c r="I10" s="190">
        <f t="shared" si="3"/>
        <v>0</v>
      </c>
      <c r="J10" s="190">
        <f t="shared" si="3"/>
        <v>515.8</v>
      </c>
      <c r="K10" s="190">
        <f t="shared" si="3"/>
        <v>50</v>
      </c>
      <c r="L10" s="190">
        <f t="shared" si="3"/>
        <v>0</v>
      </c>
      <c r="M10" s="190">
        <f t="shared" si="3"/>
        <v>0</v>
      </c>
      <c r="N10" s="190">
        <f t="shared" si="3"/>
        <v>0</v>
      </c>
      <c r="O10" s="201"/>
      <c r="P10" s="202"/>
      <c r="Q10" s="202"/>
      <c r="R10" s="202"/>
      <c r="S10" s="208"/>
      <c r="T10" s="208"/>
      <c r="U10" s="208"/>
    </row>
    <row r="11" s="90" customFormat="1" ht="18.75" customHeight="1" spans="1:21">
      <c r="A11" s="106"/>
      <c r="B11" s="106" t="s">
        <v>104</v>
      </c>
      <c r="C11" s="106"/>
      <c r="D11" s="191"/>
      <c r="E11" s="187">
        <f>SUM(E12:E16)</f>
        <v>10785.96</v>
      </c>
      <c r="F11" s="192">
        <f>SUM(F12:F16)</f>
        <v>571.7</v>
      </c>
      <c r="G11" s="192">
        <f t="shared" ref="G11:N11" si="4">SUM(G12:G16)</f>
        <v>9733.66</v>
      </c>
      <c r="H11" s="192">
        <f t="shared" si="4"/>
        <v>70</v>
      </c>
      <c r="I11" s="192">
        <f t="shared" si="4"/>
        <v>0</v>
      </c>
      <c r="J11" s="192">
        <f t="shared" si="4"/>
        <v>410.6</v>
      </c>
      <c r="K11" s="192"/>
      <c r="L11" s="192">
        <f t="shared" si="4"/>
        <v>0</v>
      </c>
      <c r="M11" s="192">
        <f t="shared" si="4"/>
        <v>0</v>
      </c>
      <c r="N11" s="192">
        <f t="shared" si="4"/>
        <v>0</v>
      </c>
      <c r="O11" s="203"/>
      <c r="P11" s="204"/>
      <c r="Q11" s="204"/>
      <c r="R11" s="204"/>
      <c r="S11" s="209"/>
      <c r="T11" s="209"/>
      <c r="U11" s="209"/>
    </row>
    <row r="12" ht="18.75" customHeight="1" spans="1:21">
      <c r="A12" s="184" t="s">
        <v>106</v>
      </c>
      <c r="B12" s="184" t="s">
        <v>107</v>
      </c>
      <c r="C12" s="184" t="s">
        <v>108</v>
      </c>
      <c r="D12" s="185" t="s">
        <v>313</v>
      </c>
      <c r="E12" s="186">
        <f>SUM(F12:N12)</f>
        <v>86.96</v>
      </c>
      <c r="F12" s="193">
        <v>84.78</v>
      </c>
      <c r="G12" s="193">
        <v>2.18</v>
      </c>
      <c r="H12" s="193"/>
      <c r="I12" s="193"/>
      <c r="J12" s="193">
        <v>0</v>
      </c>
      <c r="K12" s="193"/>
      <c r="L12" s="193">
        <v>0</v>
      </c>
      <c r="M12" s="185">
        <v>0</v>
      </c>
      <c r="N12" s="185">
        <v>0</v>
      </c>
      <c r="O12" s="199"/>
      <c r="P12" s="200"/>
      <c r="Q12" s="200"/>
      <c r="R12" s="200"/>
      <c r="S12" s="207"/>
      <c r="T12" s="207"/>
      <c r="U12" s="207"/>
    </row>
    <row r="13" ht="18.75" customHeight="1" spans="1:21">
      <c r="A13" s="184" t="s">
        <v>106</v>
      </c>
      <c r="B13" s="184" t="s">
        <v>107</v>
      </c>
      <c r="C13" s="184" t="s">
        <v>110</v>
      </c>
      <c r="D13" s="185" t="s">
        <v>314</v>
      </c>
      <c r="E13" s="186">
        <f t="shared" ref="E13:E16" si="5">SUM(F13:N13)</f>
        <v>9521.52</v>
      </c>
      <c r="F13" s="193">
        <f>333.43+0.19</f>
        <v>333.62</v>
      </c>
      <c r="G13" s="193">
        <v>9180.09</v>
      </c>
      <c r="H13" s="193">
        <v>0</v>
      </c>
      <c r="I13" s="193"/>
      <c r="J13" s="193">
        <f>8-0.19</f>
        <v>7.81</v>
      </c>
      <c r="K13" s="193"/>
      <c r="L13" s="193">
        <v>0</v>
      </c>
      <c r="M13" s="185">
        <v>0</v>
      </c>
      <c r="N13" s="185">
        <v>0</v>
      </c>
      <c r="O13" s="199"/>
      <c r="P13" s="200"/>
      <c r="Q13" s="200"/>
      <c r="R13" s="200"/>
      <c r="S13" s="207"/>
      <c r="T13" s="207"/>
      <c r="U13" s="207"/>
    </row>
    <row r="14" s="89" customFormat="1" ht="18.75" customHeight="1" spans="1:21">
      <c r="A14" s="109" t="s">
        <v>106</v>
      </c>
      <c r="B14" s="109" t="s">
        <v>107</v>
      </c>
      <c r="C14" s="109" t="s">
        <v>112</v>
      </c>
      <c r="D14" s="158" t="s">
        <v>315</v>
      </c>
      <c r="E14" s="141">
        <f t="shared" si="5"/>
        <v>782.42</v>
      </c>
      <c r="F14" s="142">
        <v>0</v>
      </c>
      <c r="G14" s="142">
        <f>379.74-0.3+0.1+0.09</f>
        <v>379.63</v>
      </c>
      <c r="H14" s="142">
        <v>0</v>
      </c>
      <c r="I14" s="142"/>
      <c r="J14" s="147">
        <f>402.6+0.36+0.02-0.1-0.09</f>
        <v>402.79</v>
      </c>
      <c r="K14" s="142"/>
      <c r="L14" s="142">
        <v>0</v>
      </c>
      <c r="M14" s="158">
        <v>0</v>
      </c>
      <c r="N14" s="158">
        <v>0</v>
      </c>
      <c r="O14" s="205"/>
      <c r="P14" s="206"/>
      <c r="Q14" s="206"/>
      <c r="R14" s="206"/>
      <c r="S14" s="210"/>
      <c r="T14" s="210"/>
      <c r="U14" s="210"/>
    </row>
    <row r="15" ht="18.75" customHeight="1" spans="1:21">
      <c r="A15" s="184" t="s">
        <v>106</v>
      </c>
      <c r="B15" s="184" t="s">
        <v>107</v>
      </c>
      <c r="C15" s="184" t="s">
        <v>114</v>
      </c>
      <c r="D15" s="185" t="s">
        <v>316</v>
      </c>
      <c r="E15" s="186">
        <f t="shared" si="5"/>
        <v>103.39</v>
      </c>
      <c r="F15" s="193">
        <v>0</v>
      </c>
      <c r="G15" s="193">
        <v>33.39</v>
      </c>
      <c r="H15" s="194">
        <v>70</v>
      </c>
      <c r="I15" s="193"/>
      <c r="J15" s="193"/>
      <c r="K15" s="193"/>
      <c r="L15" s="193">
        <v>0</v>
      </c>
      <c r="M15" s="185">
        <v>0</v>
      </c>
      <c r="N15" s="185">
        <v>0</v>
      </c>
      <c r="O15" s="199"/>
      <c r="P15" s="200"/>
      <c r="Q15" s="200"/>
      <c r="R15" s="200"/>
      <c r="S15" s="207"/>
      <c r="T15" s="207"/>
      <c r="U15" s="207"/>
    </row>
    <row r="16" ht="18.75" customHeight="1" spans="1:21">
      <c r="A16" s="184" t="s">
        <v>106</v>
      </c>
      <c r="B16" s="184" t="s">
        <v>107</v>
      </c>
      <c r="C16" s="184" t="s">
        <v>116</v>
      </c>
      <c r="D16" s="185" t="s">
        <v>317</v>
      </c>
      <c r="E16" s="186">
        <f t="shared" si="5"/>
        <v>291.67</v>
      </c>
      <c r="F16" s="193">
        <v>153.3</v>
      </c>
      <c r="G16" s="193">
        <v>138.37</v>
      </c>
      <c r="H16" s="193">
        <v>0</v>
      </c>
      <c r="I16" s="193"/>
      <c r="J16" s="193">
        <v>0</v>
      </c>
      <c r="K16" s="193"/>
      <c r="L16" s="193">
        <v>0</v>
      </c>
      <c r="M16" s="185">
        <v>0</v>
      </c>
      <c r="N16" s="185">
        <v>0</v>
      </c>
      <c r="O16" s="199"/>
      <c r="P16" s="200"/>
      <c r="Q16" s="200"/>
      <c r="R16" s="200"/>
      <c r="S16" s="207"/>
      <c r="T16" s="207"/>
      <c r="U16" s="207"/>
    </row>
    <row r="17" s="90" customFormat="1" ht="18.75" customHeight="1" spans="1:21">
      <c r="A17" s="106"/>
      <c r="B17" s="106" t="s">
        <v>118</v>
      </c>
      <c r="C17" s="106"/>
      <c r="D17" s="191"/>
      <c r="E17" s="192">
        <f>SUM(E18:E20)</f>
        <v>903.57</v>
      </c>
      <c r="F17" s="192">
        <f>SUM(F18:F20)</f>
        <v>295.06</v>
      </c>
      <c r="G17" s="192">
        <f t="shared" ref="G17:H17" si="6">SUM(G18:G20)</f>
        <v>608.51</v>
      </c>
      <c r="H17" s="192">
        <f t="shared" si="6"/>
        <v>0</v>
      </c>
      <c r="I17" s="192"/>
      <c r="J17" s="192">
        <v>0</v>
      </c>
      <c r="K17" s="192"/>
      <c r="L17" s="192">
        <v>0</v>
      </c>
      <c r="M17" s="191">
        <v>0</v>
      </c>
      <c r="N17" s="191">
        <v>0</v>
      </c>
      <c r="O17" s="203"/>
      <c r="P17" s="204"/>
      <c r="Q17" s="204"/>
      <c r="R17" s="204"/>
      <c r="S17" s="209"/>
      <c r="T17" s="209"/>
      <c r="U17" s="209"/>
    </row>
    <row r="18" ht="18.75" customHeight="1" spans="1:21">
      <c r="A18" s="184" t="s">
        <v>106</v>
      </c>
      <c r="B18" s="184" t="s">
        <v>120</v>
      </c>
      <c r="C18" s="184" t="s">
        <v>108</v>
      </c>
      <c r="D18" s="185" t="s">
        <v>318</v>
      </c>
      <c r="E18" s="186">
        <f>SUM(F18:G18)</f>
        <v>20.84</v>
      </c>
      <c r="F18" s="193">
        <v>17.82</v>
      </c>
      <c r="G18" s="193">
        <v>3.02</v>
      </c>
      <c r="H18" s="193"/>
      <c r="I18" s="193"/>
      <c r="J18" s="193">
        <v>0</v>
      </c>
      <c r="K18" s="193"/>
      <c r="L18" s="193">
        <v>0</v>
      </c>
      <c r="M18" s="185">
        <v>0</v>
      </c>
      <c r="N18" s="185">
        <v>0</v>
      </c>
      <c r="O18" s="199"/>
      <c r="P18" s="200"/>
      <c r="Q18" s="200"/>
      <c r="R18" s="200"/>
      <c r="S18" s="207"/>
      <c r="T18" s="207"/>
      <c r="U18" s="207"/>
    </row>
    <row r="19" ht="18.75" customHeight="1" spans="1:21">
      <c r="A19" s="184" t="s">
        <v>106</v>
      </c>
      <c r="B19" s="184" t="s">
        <v>120</v>
      </c>
      <c r="C19" s="184" t="s">
        <v>110</v>
      </c>
      <c r="D19" s="185" t="s">
        <v>319</v>
      </c>
      <c r="E19" s="186">
        <f t="shared" ref="E19:E20" si="7">SUM(F19:G19)</f>
        <v>543.08</v>
      </c>
      <c r="F19" s="193"/>
      <c r="G19" s="193">
        <v>543.08</v>
      </c>
      <c r="H19" s="193"/>
      <c r="I19" s="193"/>
      <c r="J19" s="193">
        <v>0</v>
      </c>
      <c r="K19" s="193"/>
      <c r="L19" s="193">
        <v>0</v>
      </c>
      <c r="M19" s="185">
        <v>0</v>
      </c>
      <c r="N19" s="185">
        <v>0</v>
      </c>
      <c r="O19" s="199"/>
      <c r="P19" s="200"/>
      <c r="Q19" s="200"/>
      <c r="R19" s="200"/>
      <c r="S19" s="207"/>
      <c r="T19" s="207"/>
      <c r="U19" s="207"/>
    </row>
    <row r="20" ht="18.75" customHeight="1" spans="1:21">
      <c r="A20" s="184" t="s">
        <v>106</v>
      </c>
      <c r="B20" s="184" t="s">
        <v>120</v>
      </c>
      <c r="C20" s="184" t="s">
        <v>116</v>
      </c>
      <c r="D20" s="185" t="s">
        <v>320</v>
      </c>
      <c r="E20" s="186">
        <f t="shared" si="7"/>
        <v>339.65</v>
      </c>
      <c r="F20" s="193">
        <v>277.24</v>
      </c>
      <c r="G20" s="193">
        <f>62.52-0.11</f>
        <v>62.41</v>
      </c>
      <c r="H20" s="193"/>
      <c r="I20" s="193"/>
      <c r="J20" s="193">
        <v>0</v>
      </c>
      <c r="K20" s="193"/>
      <c r="L20" s="193">
        <v>0</v>
      </c>
      <c r="M20" s="185">
        <v>0</v>
      </c>
      <c r="N20" s="185">
        <v>0</v>
      </c>
      <c r="O20" s="199"/>
      <c r="P20" s="200"/>
      <c r="Q20" s="200"/>
      <c r="R20" s="200"/>
      <c r="S20" s="207"/>
      <c r="T20" s="207"/>
      <c r="U20" s="207"/>
    </row>
    <row r="21" s="90" customFormat="1" ht="18.75" customHeight="1" spans="1:21">
      <c r="A21" s="106"/>
      <c r="B21" s="106" t="s">
        <v>124</v>
      </c>
      <c r="C21" s="106"/>
      <c r="D21" s="191"/>
      <c r="E21" s="192">
        <f>SUM(E22)</f>
        <v>24.56</v>
      </c>
      <c r="F21" s="192">
        <v>0</v>
      </c>
      <c r="G21" s="192">
        <f>SUM(G22)</f>
        <v>22.96</v>
      </c>
      <c r="H21" s="192">
        <f t="shared" ref="H21:J21" si="8">SUM(H22)</f>
        <v>0</v>
      </c>
      <c r="I21" s="192">
        <f t="shared" si="8"/>
        <v>0</v>
      </c>
      <c r="J21" s="192">
        <f t="shared" si="8"/>
        <v>1.6</v>
      </c>
      <c r="K21" s="192"/>
      <c r="L21" s="192">
        <v>0</v>
      </c>
      <c r="M21" s="191">
        <v>0</v>
      </c>
      <c r="N21" s="191">
        <v>0</v>
      </c>
      <c r="O21" s="203"/>
      <c r="P21" s="204"/>
      <c r="Q21" s="204"/>
      <c r="R21" s="204"/>
      <c r="S21" s="209"/>
      <c r="T21" s="209"/>
      <c r="U21" s="209"/>
    </row>
    <row r="22" ht="18.75" customHeight="1" spans="1:21">
      <c r="A22" s="184" t="s">
        <v>106</v>
      </c>
      <c r="B22" s="184" t="s">
        <v>126</v>
      </c>
      <c r="C22" s="184" t="s">
        <v>127</v>
      </c>
      <c r="D22" s="185" t="s">
        <v>321</v>
      </c>
      <c r="E22" s="186">
        <v>24.56</v>
      </c>
      <c r="F22" s="193">
        <v>0</v>
      </c>
      <c r="G22" s="193">
        <v>22.96</v>
      </c>
      <c r="H22" s="193">
        <v>0</v>
      </c>
      <c r="I22" s="193"/>
      <c r="J22" s="193">
        <v>1.6</v>
      </c>
      <c r="K22" s="193"/>
      <c r="L22" s="193">
        <v>0</v>
      </c>
      <c r="M22" s="185">
        <v>0</v>
      </c>
      <c r="N22" s="185">
        <v>0</v>
      </c>
      <c r="O22" s="199"/>
      <c r="P22" s="200"/>
      <c r="Q22" s="200"/>
      <c r="R22" s="200"/>
      <c r="S22" s="207"/>
      <c r="T22" s="207"/>
      <c r="U22" s="207"/>
    </row>
    <row r="23" s="90" customFormat="1" ht="18.75" customHeight="1" spans="1:21">
      <c r="A23" s="106"/>
      <c r="B23" s="106" t="s">
        <v>112</v>
      </c>
      <c r="C23" s="106"/>
      <c r="D23" s="191"/>
      <c r="E23" s="187">
        <f>SUM(E24:E26)</f>
        <v>954.87</v>
      </c>
      <c r="F23" s="187">
        <f t="shared" ref="F23:H23" si="9">SUM(F24:F26)</f>
        <v>175.66</v>
      </c>
      <c r="G23" s="187">
        <f t="shared" si="9"/>
        <v>645.21</v>
      </c>
      <c r="H23" s="187">
        <f t="shared" si="9"/>
        <v>0</v>
      </c>
      <c r="I23" s="187">
        <f t="shared" ref="I23" si="10">SUM(I24:I26)</f>
        <v>0</v>
      </c>
      <c r="J23" s="187">
        <f t="shared" ref="J23:K23" si="11">SUM(J24:J26)</f>
        <v>84</v>
      </c>
      <c r="K23" s="187">
        <f t="shared" si="11"/>
        <v>50</v>
      </c>
      <c r="L23" s="192">
        <v>0</v>
      </c>
      <c r="M23" s="191">
        <v>0</v>
      </c>
      <c r="N23" s="191">
        <v>0</v>
      </c>
      <c r="O23" s="203"/>
      <c r="P23" s="204"/>
      <c r="Q23" s="204"/>
      <c r="R23" s="204"/>
      <c r="S23" s="209"/>
      <c r="T23" s="209"/>
      <c r="U23" s="209"/>
    </row>
    <row r="24" ht="18.75" customHeight="1" spans="1:21">
      <c r="A24" s="184" t="s">
        <v>106</v>
      </c>
      <c r="B24" s="184" t="s">
        <v>130</v>
      </c>
      <c r="C24" s="184" t="s">
        <v>108</v>
      </c>
      <c r="D24" s="185" t="s">
        <v>322</v>
      </c>
      <c r="E24" s="186">
        <f>SUM(F24:J24)</f>
        <v>26.46</v>
      </c>
      <c r="F24" s="193">
        <v>21.75</v>
      </c>
      <c r="G24" s="193">
        <v>4.71</v>
      </c>
      <c r="H24" s="193">
        <v>0</v>
      </c>
      <c r="I24" s="193"/>
      <c r="J24" s="193">
        <v>0</v>
      </c>
      <c r="K24" s="193"/>
      <c r="L24" s="193">
        <v>0</v>
      </c>
      <c r="M24" s="185">
        <v>0</v>
      </c>
      <c r="N24" s="185">
        <v>0</v>
      </c>
      <c r="O24" s="199"/>
      <c r="P24" s="200"/>
      <c r="Q24" s="200"/>
      <c r="R24" s="200"/>
      <c r="S24" s="207"/>
      <c r="T24" s="207"/>
      <c r="U24" s="207"/>
    </row>
    <row r="25" ht="18.75" customHeight="1" spans="1:21">
      <c r="A25" s="184" t="s">
        <v>106</v>
      </c>
      <c r="B25" s="184" t="s">
        <v>130</v>
      </c>
      <c r="C25" s="184" t="s">
        <v>110</v>
      </c>
      <c r="D25" s="185" t="s">
        <v>323</v>
      </c>
      <c r="E25" s="186">
        <v>742.5</v>
      </c>
      <c r="F25" s="193">
        <v>0</v>
      </c>
      <c r="G25" s="193">
        <v>608.5</v>
      </c>
      <c r="H25" s="193">
        <v>0</v>
      </c>
      <c r="I25" s="193"/>
      <c r="J25" s="193">
        <v>84</v>
      </c>
      <c r="K25" s="193">
        <v>50</v>
      </c>
      <c r="L25" s="193">
        <v>0</v>
      </c>
      <c r="M25" s="185">
        <v>0</v>
      </c>
      <c r="N25" s="185">
        <v>0</v>
      </c>
      <c r="O25" s="199"/>
      <c r="P25" s="200"/>
      <c r="Q25" s="200"/>
      <c r="R25" s="200"/>
      <c r="S25" s="207"/>
      <c r="T25" s="207"/>
      <c r="U25" s="207"/>
    </row>
    <row r="26" ht="18.75" customHeight="1" spans="1:21">
      <c r="A26" s="184" t="s">
        <v>106</v>
      </c>
      <c r="B26" s="184" t="s">
        <v>130</v>
      </c>
      <c r="C26" s="184" t="s">
        <v>116</v>
      </c>
      <c r="D26" s="185" t="s">
        <v>324</v>
      </c>
      <c r="E26" s="186">
        <f>SUM(F26:G26)</f>
        <v>185.91</v>
      </c>
      <c r="F26" s="193">
        <v>153.91</v>
      </c>
      <c r="G26" s="193">
        <v>32</v>
      </c>
      <c r="H26" s="193">
        <v>0</v>
      </c>
      <c r="I26" s="193"/>
      <c r="J26" s="193">
        <v>0</v>
      </c>
      <c r="K26" s="193"/>
      <c r="L26" s="193">
        <v>0</v>
      </c>
      <c r="M26" s="185">
        <v>0</v>
      </c>
      <c r="N26" s="185">
        <v>0</v>
      </c>
      <c r="O26" s="199"/>
      <c r="P26" s="200"/>
      <c r="Q26" s="200"/>
      <c r="R26" s="200"/>
      <c r="S26" s="207"/>
      <c r="T26" s="207"/>
      <c r="U26" s="207"/>
    </row>
    <row r="27" s="90" customFormat="1" ht="18.75" customHeight="1" spans="1:21">
      <c r="A27" s="106"/>
      <c r="B27" s="106" t="s">
        <v>114</v>
      </c>
      <c r="C27" s="106"/>
      <c r="D27" s="191"/>
      <c r="E27" s="187">
        <f>SUM(E28)</f>
        <v>171.4</v>
      </c>
      <c r="F27" s="187">
        <f t="shared" ref="F27:J27" si="12">SUM(F28)</f>
        <v>71.76</v>
      </c>
      <c r="G27" s="187">
        <f t="shared" si="12"/>
        <v>96.64</v>
      </c>
      <c r="H27" s="187">
        <f t="shared" si="12"/>
        <v>0</v>
      </c>
      <c r="I27" s="187">
        <f t="shared" si="12"/>
        <v>0</v>
      </c>
      <c r="J27" s="187">
        <f t="shared" si="12"/>
        <v>3</v>
      </c>
      <c r="K27" s="192"/>
      <c r="L27" s="192">
        <v>0</v>
      </c>
      <c r="M27" s="191">
        <v>0</v>
      </c>
      <c r="N27" s="191">
        <v>0</v>
      </c>
      <c r="O27" s="203"/>
      <c r="P27" s="204"/>
      <c r="Q27" s="204"/>
      <c r="R27" s="204"/>
      <c r="S27" s="209"/>
      <c r="T27" s="209"/>
      <c r="U27" s="209"/>
    </row>
    <row r="28" ht="18.75" customHeight="1" spans="1:21">
      <c r="A28" s="184" t="s">
        <v>106</v>
      </c>
      <c r="B28" s="184" t="s">
        <v>135</v>
      </c>
      <c r="C28" s="184" t="s">
        <v>110</v>
      </c>
      <c r="D28" s="185" t="s">
        <v>325</v>
      </c>
      <c r="E28" s="186">
        <f>SUM(F28:J28)</f>
        <v>171.4</v>
      </c>
      <c r="F28" s="193">
        <v>71.76</v>
      </c>
      <c r="G28" s="193">
        <v>96.64</v>
      </c>
      <c r="H28" s="193">
        <v>0</v>
      </c>
      <c r="I28" s="193"/>
      <c r="J28" s="193">
        <v>3</v>
      </c>
      <c r="K28" s="193"/>
      <c r="L28" s="193">
        <v>0</v>
      </c>
      <c r="M28" s="185">
        <v>0</v>
      </c>
      <c r="N28" s="185">
        <v>0</v>
      </c>
      <c r="O28" s="199"/>
      <c r="P28" s="200"/>
      <c r="Q28" s="200"/>
      <c r="R28" s="200"/>
      <c r="S28" s="207"/>
      <c r="T28" s="207"/>
      <c r="U28" s="207"/>
    </row>
    <row r="29" s="90" customFormat="1" ht="18.75" customHeight="1" spans="1:21">
      <c r="A29" s="106"/>
      <c r="B29" s="106" t="s">
        <v>137</v>
      </c>
      <c r="C29" s="106"/>
      <c r="D29" s="191"/>
      <c r="E29" s="187">
        <f>SUM(E30:E32)</f>
        <v>122.5</v>
      </c>
      <c r="F29" s="187">
        <f t="shared" ref="F29:K29" si="13">SUM(F30:F32)</f>
        <v>73.7</v>
      </c>
      <c r="G29" s="187">
        <f t="shared" si="13"/>
        <v>39.3</v>
      </c>
      <c r="H29" s="187">
        <f t="shared" si="13"/>
        <v>0</v>
      </c>
      <c r="I29" s="187">
        <f t="shared" si="13"/>
        <v>0</v>
      </c>
      <c r="J29" s="187">
        <f t="shared" si="13"/>
        <v>9.5</v>
      </c>
      <c r="K29" s="187">
        <f t="shared" si="13"/>
        <v>0</v>
      </c>
      <c r="L29" s="192">
        <v>0</v>
      </c>
      <c r="M29" s="191">
        <v>0</v>
      </c>
      <c r="N29" s="191">
        <v>0</v>
      </c>
      <c r="O29" s="203"/>
      <c r="P29" s="204"/>
      <c r="Q29" s="204"/>
      <c r="R29" s="204"/>
      <c r="S29" s="209"/>
      <c r="T29" s="209"/>
      <c r="U29" s="209"/>
    </row>
    <row r="30" ht="18.75" customHeight="1" spans="1:21">
      <c r="A30" s="184" t="s">
        <v>106</v>
      </c>
      <c r="B30" s="184" t="s">
        <v>139</v>
      </c>
      <c r="C30" s="184" t="s">
        <v>108</v>
      </c>
      <c r="D30" s="185" t="s">
        <v>326</v>
      </c>
      <c r="E30" s="186">
        <f>SUM(F30:J30)</f>
        <v>6.14</v>
      </c>
      <c r="F30" s="193">
        <f>2.41-1.71</f>
        <v>0.7</v>
      </c>
      <c r="G30" s="193">
        <f>0.23+1.71</f>
        <v>1.94</v>
      </c>
      <c r="H30" s="193"/>
      <c r="I30" s="193"/>
      <c r="J30" s="193">
        <v>3.5</v>
      </c>
      <c r="K30" s="193"/>
      <c r="L30" s="193">
        <v>0</v>
      </c>
      <c r="M30" s="185">
        <v>0</v>
      </c>
      <c r="N30" s="185">
        <v>0</v>
      </c>
      <c r="O30" s="199"/>
      <c r="P30" s="200"/>
      <c r="Q30" s="200"/>
      <c r="R30" s="200"/>
      <c r="S30" s="207"/>
      <c r="T30" s="207"/>
      <c r="U30" s="207"/>
    </row>
    <row r="31" ht="18.75" customHeight="1" spans="1:21">
      <c r="A31" s="184" t="s">
        <v>106</v>
      </c>
      <c r="B31" s="184" t="s">
        <v>139</v>
      </c>
      <c r="C31" s="184" t="s">
        <v>110</v>
      </c>
      <c r="D31" s="185" t="s">
        <v>327</v>
      </c>
      <c r="E31" s="186">
        <v>26.5</v>
      </c>
      <c r="F31" s="193"/>
      <c r="G31" s="193">
        <v>26.5</v>
      </c>
      <c r="H31" s="193"/>
      <c r="I31" s="193"/>
      <c r="J31" s="193"/>
      <c r="K31" s="193"/>
      <c r="L31" s="193">
        <v>0</v>
      </c>
      <c r="M31" s="185">
        <v>0</v>
      </c>
      <c r="N31" s="185">
        <v>0</v>
      </c>
      <c r="O31" s="199"/>
      <c r="P31" s="200"/>
      <c r="Q31" s="200"/>
      <c r="R31" s="200"/>
      <c r="S31" s="207"/>
      <c r="T31" s="207"/>
      <c r="U31" s="207"/>
    </row>
    <row r="32" ht="18.75" customHeight="1" spans="1:21">
      <c r="A32" s="184" t="s">
        <v>106</v>
      </c>
      <c r="B32" s="184" t="s">
        <v>139</v>
      </c>
      <c r="C32" s="184" t="s">
        <v>116</v>
      </c>
      <c r="D32" s="185" t="s">
        <v>328</v>
      </c>
      <c r="E32" s="186">
        <v>89.86</v>
      </c>
      <c r="F32" s="193">
        <v>73</v>
      </c>
      <c r="G32" s="193">
        <v>10.86</v>
      </c>
      <c r="H32" s="193"/>
      <c r="I32" s="193"/>
      <c r="J32" s="194">
        <f>6</f>
        <v>6</v>
      </c>
      <c r="K32" s="193"/>
      <c r="L32" s="193">
        <v>0</v>
      </c>
      <c r="M32" s="185">
        <v>0</v>
      </c>
      <c r="N32" s="185">
        <v>0</v>
      </c>
      <c r="O32" s="199"/>
      <c r="P32" s="200"/>
      <c r="Q32" s="200"/>
      <c r="R32" s="200"/>
      <c r="S32" s="207"/>
      <c r="T32" s="207"/>
      <c r="U32" s="207"/>
    </row>
    <row r="33" s="90" customFormat="1" ht="18.75" customHeight="1" spans="1:21">
      <c r="A33" s="106"/>
      <c r="B33" s="106" t="s">
        <v>143</v>
      </c>
      <c r="C33" s="106"/>
      <c r="D33" s="191"/>
      <c r="E33" s="187">
        <f>SUM(E34:E38)</f>
        <v>1271.14</v>
      </c>
      <c r="F33" s="187">
        <f>SUM(F34:F38)</f>
        <v>669.8</v>
      </c>
      <c r="G33" s="187">
        <f t="shared" ref="G33:J33" si="14">SUM(G34:G38)</f>
        <v>594.24</v>
      </c>
      <c r="H33" s="187">
        <f t="shared" si="14"/>
        <v>0</v>
      </c>
      <c r="I33" s="187">
        <f t="shared" si="14"/>
        <v>0</v>
      </c>
      <c r="J33" s="187">
        <f t="shared" si="14"/>
        <v>7.1</v>
      </c>
      <c r="K33" s="192"/>
      <c r="L33" s="192">
        <v>0</v>
      </c>
      <c r="M33" s="191">
        <v>0</v>
      </c>
      <c r="N33" s="191">
        <v>0</v>
      </c>
      <c r="O33" s="203"/>
      <c r="P33" s="204"/>
      <c r="Q33" s="204"/>
      <c r="R33" s="204"/>
      <c r="S33" s="209"/>
      <c r="T33" s="209"/>
      <c r="U33" s="209"/>
    </row>
    <row r="34" ht="18.75" customHeight="1" spans="1:21">
      <c r="A34" s="184" t="s">
        <v>106</v>
      </c>
      <c r="B34" s="184" t="s">
        <v>145</v>
      </c>
      <c r="C34" s="184" t="s">
        <v>108</v>
      </c>
      <c r="D34" s="185" t="s">
        <v>329</v>
      </c>
      <c r="E34" s="186">
        <f>SUM(F34:J34)</f>
        <v>192.06</v>
      </c>
      <c r="F34" s="193">
        <v>97</v>
      </c>
      <c r="G34" s="193">
        <v>91.56</v>
      </c>
      <c r="H34" s="193"/>
      <c r="I34" s="193"/>
      <c r="J34" s="193">
        <v>3.5</v>
      </c>
      <c r="K34" s="193"/>
      <c r="L34" s="193">
        <v>0</v>
      </c>
      <c r="M34" s="185">
        <v>0</v>
      </c>
      <c r="N34" s="185">
        <v>0</v>
      </c>
      <c r="O34" s="199"/>
      <c r="P34" s="200"/>
      <c r="Q34" s="200"/>
      <c r="R34" s="200"/>
      <c r="S34" s="207"/>
      <c r="T34" s="207"/>
      <c r="U34" s="207"/>
    </row>
    <row r="35" ht="18.75" customHeight="1" spans="1:21">
      <c r="A35" s="184" t="s">
        <v>106</v>
      </c>
      <c r="B35" s="184" t="s">
        <v>145</v>
      </c>
      <c r="C35" s="184" t="s">
        <v>110</v>
      </c>
      <c r="D35" s="185" t="s">
        <v>330</v>
      </c>
      <c r="E35" s="186">
        <v>102.3</v>
      </c>
      <c r="F35" s="193"/>
      <c r="G35" s="193">
        <v>102.3</v>
      </c>
      <c r="H35" s="193"/>
      <c r="I35" s="193"/>
      <c r="J35" s="193"/>
      <c r="K35" s="193"/>
      <c r="L35" s="193">
        <v>0</v>
      </c>
      <c r="M35" s="185">
        <v>0</v>
      </c>
      <c r="N35" s="185">
        <v>0</v>
      </c>
      <c r="O35" s="199"/>
      <c r="P35" s="200"/>
      <c r="Q35" s="200"/>
      <c r="R35" s="200"/>
      <c r="S35" s="207"/>
      <c r="T35" s="207"/>
      <c r="U35" s="207"/>
    </row>
    <row r="36" ht="18.75" customHeight="1" spans="1:21">
      <c r="A36" s="184" t="s">
        <v>106</v>
      </c>
      <c r="B36" s="184" t="s">
        <v>145</v>
      </c>
      <c r="C36" s="184" t="s">
        <v>114</v>
      </c>
      <c r="D36" s="185" t="s">
        <v>331</v>
      </c>
      <c r="E36" s="186">
        <v>314</v>
      </c>
      <c r="F36" s="193"/>
      <c r="G36" s="193">
        <v>310.4</v>
      </c>
      <c r="H36" s="193"/>
      <c r="I36" s="193"/>
      <c r="J36" s="193">
        <v>3.6</v>
      </c>
      <c r="K36" s="193"/>
      <c r="L36" s="193">
        <v>0</v>
      </c>
      <c r="M36" s="185">
        <v>0</v>
      </c>
      <c r="N36" s="185">
        <v>0</v>
      </c>
      <c r="O36" s="199"/>
      <c r="P36" s="200"/>
      <c r="Q36" s="200"/>
      <c r="R36" s="200"/>
      <c r="S36" s="207"/>
      <c r="T36" s="207"/>
      <c r="U36" s="207"/>
    </row>
    <row r="37" ht="18.75" customHeight="1" spans="1:21">
      <c r="A37" s="184" t="s">
        <v>106</v>
      </c>
      <c r="B37" s="184" t="s">
        <v>145</v>
      </c>
      <c r="C37" s="184" t="s">
        <v>116</v>
      </c>
      <c r="D37" s="185" t="s">
        <v>332</v>
      </c>
      <c r="E37" s="186">
        <f>SUM(F37:G37)</f>
        <v>651.58</v>
      </c>
      <c r="F37" s="193">
        <v>572.8</v>
      </c>
      <c r="G37" s="193">
        <v>78.78</v>
      </c>
      <c r="H37" s="193"/>
      <c r="I37" s="193"/>
      <c r="J37" s="193"/>
      <c r="K37" s="193"/>
      <c r="L37" s="193">
        <v>0</v>
      </c>
      <c r="M37" s="185">
        <v>0</v>
      </c>
      <c r="N37" s="185">
        <v>0</v>
      </c>
      <c r="O37" s="199"/>
      <c r="P37" s="200"/>
      <c r="Q37" s="200"/>
      <c r="R37" s="200"/>
      <c r="S37" s="207"/>
      <c r="T37" s="207"/>
      <c r="U37" s="207"/>
    </row>
    <row r="38" ht="18.75" customHeight="1" spans="1:21">
      <c r="A38" s="184" t="s">
        <v>106</v>
      </c>
      <c r="B38" s="184" t="s">
        <v>145</v>
      </c>
      <c r="C38" s="184" t="s">
        <v>150</v>
      </c>
      <c r="D38" s="185" t="s">
        <v>333</v>
      </c>
      <c r="E38" s="186">
        <v>11.2</v>
      </c>
      <c r="F38" s="193"/>
      <c r="G38" s="193">
        <v>11.2</v>
      </c>
      <c r="H38" s="193"/>
      <c r="I38" s="193"/>
      <c r="J38" s="193"/>
      <c r="K38" s="193"/>
      <c r="L38" s="193"/>
      <c r="M38" s="185"/>
      <c r="N38" s="185"/>
      <c r="O38" s="199"/>
      <c r="P38" s="200"/>
      <c r="Q38" s="200"/>
      <c r="R38" s="200"/>
      <c r="S38" s="207"/>
      <c r="T38" s="207"/>
      <c r="U38" s="207"/>
    </row>
    <row r="39" s="90" customFormat="1" ht="18.75" customHeight="1" spans="1:21">
      <c r="A39" s="106"/>
      <c r="B39" s="106" t="s">
        <v>152</v>
      </c>
      <c r="C39" s="106"/>
      <c r="D39" s="191"/>
      <c r="E39" s="187">
        <f>SUM(E40)</f>
        <v>73.99</v>
      </c>
      <c r="F39" s="187">
        <f t="shared" ref="F39:J39" si="15">SUM(F40)</f>
        <v>68</v>
      </c>
      <c r="G39" s="187">
        <f t="shared" si="15"/>
        <v>5.99</v>
      </c>
      <c r="H39" s="187">
        <f t="shared" si="15"/>
        <v>0</v>
      </c>
      <c r="I39" s="187">
        <f t="shared" si="15"/>
        <v>0</v>
      </c>
      <c r="J39" s="187">
        <f t="shared" si="15"/>
        <v>0</v>
      </c>
      <c r="K39" s="192"/>
      <c r="L39" s="192">
        <v>0</v>
      </c>
      <c r="M39" s="191">
        <v>0</v>
      </c>
      <c r="N39" s="191">
        <v>0</v>
      </c>
      <c r="O39" s="203"/>
      <c r="P39" s="204"/>
      <c r="Q39" s="204"/>
      <c r="R39" s="204"/>
      <c r="S39" s="209"/>
      <c r="T39" s="209"/>
      <c r="U39" s="209"/>
    </row>
    <row r="40" ht="18.75" customHeight="1" spans="1:21">
      <c r="A40" s="184" t="s">
        <v>106</v>
      </c>
      <c r="B40" s="184" t="s">
        <v>154</v>
      </c>
      <c r="C40" s="184" t="s">
        <v>108</v>
      </c>
      <c r="D40" s="185" t="s">
        <v>334</v>
      </c>
      <c r="E40" s="186">
        <f>SUM(F40:N40)</f>
        <v>73.99</v>
      </c>
      <c r="F40" s="193">
        <v>68</v>
      </c>
      <c r="G40" s="193">
        <v>5.99</v>
      </c>
      <c r="H40" s="193"/>
      <c r="I40" s="193"/>
      <c r="J40" s="193"/>
      <c r="K40" s="193"/>
      <c r="L40" s="193">
        <v>0</v>
      </c>
      <c r="M40" s="185">
        <v>0</v>
      </c>
      <c r="N40" s="185">
        <v>0</v>
      </c>
      <c r="O40" s="199"/>
      <c r="P40" s="200"/>
      <c r="Q40" s="200"/>
      <c r="R40" s="200"/>
      <c r="S40" s="207"/>
      <c r="T40" s="207"/>
      <c r="U40" s="207"/>
    </row>
    <row r="41" s="90" customFormat="1" ht="18.75" customHeight="1" spans="1:21">
      <c r="A41" s="106"/>
      <c r="B41" s="106" t="s">
        <v>156</v>
      </c>
      <c r="C41" s="106"/>
      <c r="D41" s="191"/>
      <c r="E41" s="187">
        <f>SUM(E42)</f>
        <v>18.36</v>
      </c>
      <c r="F41" s="187">
        <f t="shared" ref="F41:I41" si="16">SUM(F42)</f>
        <v>17</v>
      </c>
      <c r="G41" s="187">
        <f t="shared" si="16"/>
        <v>1.36</v>
      </c>
      <c r="H41" s="187">
        <f t="shared" si="16"/>
        <v>0</v>
      </c>
      <c r="I41" s="187">
        <f t="shared" si="16"/>
        <v>0</v>
      </c>
      <c r="J41" s="192">
        <v>0</v>
      </c>
      <c r="K41" s="192"/>
      <c r="L41" s="192">
        <v>0</v>
      </c>
      <c r="M41" s="191">
        <v>0</v>
      </c>
      <c r="N41" s="191">
        <v>0</v>
      </c>
      <c r="O41" s="203"/>
      <c r="P41" s="204"/>
      <c r="Q41" s="204"/>
      <c r="R41" s="204"/>
      <c r="S41" s="209"/>
      <c r="T41" s="209"/>
      <c r="U41" s="209"/>
    </row>
    <row r="42" ht="18.75" customHeight="1" spans="1:21">
      <c r="A42" s="184" t="s">
        <v>106</v>
      </c>
      <c r="B42" s="184" t="s">
        <v>156</v>
      </c>
      <c r="C42" s="184" t="s">
        <v>116</v>
      </c>
      <c r="D42" s="185" t="s">
        <v>335</v>
      </c>
      <c r="E42" s="186">
        <v>18.36</v>
      </c>
      <c r="F42" s="193">
        <v>17</v>
      </c>
      <c r="G42" s="193">
        <v>1.36</v>
      </c>
      <c r="H42" s="193"/>
      <c r="I42" s="193"/>
      <c r="J42" s="193">
        <v>0</v>
      </c>
      <c r="K42" s="193"/>
      <c r="L42" s="193">
        <v>0</v>
      </c>
      <c r="M42" s="185">
        <v>0</v>
      </c>
      <c r="N42" s="185">
        <v>0</v>
      </c>
      <c r="O42" s="199"/>
      <c r="P42" s="200"/>
      <c r="Q42" s="200"/>
      <c r="R42" s="200"/>
      <c r="S42" s="207"/>
      <c r="T42" s="207"/>
      <c r="U42" s="207"/>
    </row>
    <row r="43" s="90" customFormat="1" ht="18.75" customHeight="1" spans="1:21">
      <c r="A43" s="106"/>
      <c r="B43" s="106" t="s">
        <v>159</v>
      </c>
      <c r="C43" s="106"/>
      <c r="D43" s="191"/>
      <c r="E43" s="187">
        <f>SUM(E44)</f>
        <v>9</v>
      </c>
      <c r="F43" s="187">
        <f t="shared" ref="F43:G43" si="17">SUM(F44)</f>
        <v>0</v>
      </c>
      <c r="G43" s="187">
        <f t="shared" si="17"/>
        <v>9</v>
      </c>
      <c r="H43" s="192">
        <v>0</v>
      </c>
      <c r="I43" s="192"/>
      <c r="J43" s="192">
        <v>0</v>
      </c>
      <c r="K43" s="192"/>
      <c r="L43" s="192">
        <v>0</v>
      </c>
      <c r="M43" s="191">
        <v>0</v>
      </c>
      <c r="N43" s="191">
        <v>0</v>
      </c>
      <c r="O43" s="203"/>
      <c r="P43" s="204"/>
      <c r="Q43" s="204"/>
      <c r="R43" s="204"/>
      <c r="S43" s="209"/>
      <c r="T43" s="209"/>
      <c r="U43" s="209"/>
    </row>
    <row r="44" ht="18.75" customHeight="1" spans="1:21">
      <c r="A44" s="184" t="s">
        <v>106</v>
      </c>
      <c r="B44" s="184" t="s">
        <v>161</v>
      </c>
      <c r="C44" s="184" t="s">
        <v>110</v>
      </c>
      <c r="D44" s="185" t="s">
        <v>336</v>
      </c>
      <c r="E44" s="186">
        <v>9</v>
      </c>
      <c r="F44" s="193">
        <v>0</v>
      </c>
      <c r="G44" s="193">
        <v>9</v>
      </c>
      <c r="H44" s="193">
        <v>0</v>
      </c>
      <c r="I44" s="193"/>
      <c r="J44" s="193">
        <v>0</v>
      </c>
      <c r="K44" s="193"/>
      <c r="L44" s="193">
        <v>0</v>
      </c>
      <c r="M44" s="185">
        <v>0</v>
      </c>
      <c r="N44" s="185">
        <v>0</v>
      </c>
      <c r="O44" s="199"/>
      <c r="P44" s="200"/>
      <c r="Q44" s="200"/>
      <c r="R44" s="200"/>
      <c r="S44" s="207"/>
      <c r="T44" s="207"/>
      <c r="U44" s="207"/>
    </row>
    <row r="45" s="90" customFormat="1" ht="18.75" customHeight="1" spans="1:21">
      <c r="A45" s="106"/>
      <c r="B45" s="106" t="s">
        <v>163</v>
      </c>
      <c r="C45" s="106"/>
      <c r="D45" s="191"/>
      <c r="E45" s="187">
        <f>SUM(E46:E48)</f>
        <v>377.04</v>
      </c>
      <c r="F45" s="187">
        <f t="shared" ref="F45:J45" si="18">SUM(F46:F48)</f>
        <v>288</v>
      </c>
      <c r="G45" s="187">
        <f t="shared" si="18"/>
        <v>89.04</v>
      </c>
      <c r="H45" s="187">
        <f t="shared" si="18"/>
        <v>0</v>
      </c>
      <c r="I45" s="187">
        <f t="shared" si="18"/>
        <v>0</v>
      </c>
      <c r="J45" s="187">
        <f t="shared" si="18"/>
        <v>0</v>
      </c>
      <c r="K45" s="192"/>
      <c r="L45" s="192">
        <v>0</v>
      </c>
      <c r="M45" s="191">
        <v>0</v>
      </c>
      <c r="N45" s="191">
        <v>0</v>
      </c>
      <c r="O45" s="203"/>
      <c r="P45" s="204"/>
      <c r="Q45" s="204"/>
      <c r="R45" s="204"/>
      <c r="S45" s="209"/>
      <c r="T45" s="209"/>
      <c r="U45" s="209"/>
    </row>
    <row r="46" ht="18.75" customHeight="1" spans="1:21">
      <c r="A46" s="184" t="s">
        <v>106</v>
      </c>
      <c r="B46" s="184" t="s">
        <v>165</v>
      </c>
      <c r="C46" s="184" t="s">
        <v>108</v>
      </c>
      <c r="D46" s="185" t="s">
        <v>337</v>
      </c>
      <c r="E46" s="186">
        <f>SUM(F46:G46)</f>
        <v>93.32</v>
      </c>
      <c r="F46" s="193">
        <v>82</v>
      </c>
      <c r="G46" s="193">
        <v>11.32</v>
      </c>
      <c r="H46" s="193"/>
      <c r="I46" s="193"/>
      <c r="J46" s="193"/>
      <c r="K46" s="193"/>
      <c r="L46" s="193">
        <v>0</v>
      </c>
      <c r="M46" s="185">
        <v>0</v>
      </c>
      <c r="N46" s="185">
        <v>0</v>
      </c>
      <c r="O46" s="199"/>
      <c r="P46" s="200"/>
      <c r="Q46" s="200"/>
      <c r="R46" s="200"/>
      <c r="S46" s="207"/>
      <c r="T46" s="207"/>
      <c r="U46" s="207"/>
    </row>
    <row r="47" ht="18.75" customHeight="1" spans="1:21">
      <c r="A47" s="184" t="s">
        <v>106</v>
      </c>
      <c r="B47" s="184" t="s">
        <v>165</v>
      </c>
      <c r="C47" s="184" t="s">
        <v>116</v>
      </c>
      <c r="D47" s="185" t="s">
        <v>338</v>
      </c>
      <c r="E47" s="186">
        <f t="shared" ref="E47:E48" si="19">SUM(F47:G47)</f>
        <v>229.02</v>
      </c>
      <c r="F47" s="193">
        <v>206</v>
      </c>
      <c r="G47" s="193">
        <f>22.21+0.81</f>
        <v>23.02</v>
      </c>
      <c r="H47" s="193"/>
      <c r="I47" s="193"/>
      <c r="J47" s="193"/>
      <c r="K47" s="193"/>
      <c r="L47" s="193">
        <v>0</v>
      </c>
      <c r="M47" s="185">
        <v>0</v>
      </c>
      <c r="N47" s="185">
        <v>0</v>
      </c>
      <c r="O47" s="199"/>
      <c r="P47" s="200"/>
      <c r="Q47" s="200"/>
      <c r="R47" s="200"/>
      <c r="S47" s="207"/>
      <c r="T47" s="207"/>
      <c r="U47" s="207"/>
    </row>
    <row r="48" ht="18.75" customHeight="1" spans="1:21">
      <c r="A48" s="184" t="s">
        <v>106</v>
      </c>
      <c r="B48" s="184" t="s">
        <v>165</v>
      </c>
      <c r="C48" s="195">
        <v>99</v>
      </c>
      <c r="D48" s="196" t="s">
        <v>339</v>
      </c>
      <c r="E48" s="186">
        <f t="shared" si="19"/>
        <v>54.7</v>
      </c>
      <c r="F48" s="193"/>
      <c r="G48" s="193">
        <v>54.7</v>
      </c>
      <c r="H48" s="193"/>
      <c r="I48" s="193"/>
      <c r="J48" s="193"/>
      <c r="K48" s="193"/>
      <c r="L48" s="193">
        <v>0</v>
      </c>
      <c r="M48" s="185">
        <v>0</v>
      </c>
      <c r="N48" s="185">
        <v>0</v>
      </c>
      <c r="O48" s="199"/>
      <c r="P48" s="200"/>
      <c r="Q48" s="200"/>
      <c r="R48" s="200"/>
      <c r="S48" s="207"/>
      <c r="T48" s="207"/>
      <c r="U48" s="207"/>
    </row>
    <row r="49" s="90" customFormat="1" ht="18.75" customHeight="1" spans="1:21">
      <c r="A49" s="106"/>
      <c r="B49" s="106" t="s">
        <v>168</v>
      </c>
      <c r="C49" s="106"/>
      <c r="D49" s="191"/>
      <c r="E49" s="187">
        <f>SUM(E50:E52)</f>
        <v>45.49</v>
      </c>
      <c r="F49" s="187">
        <f t="shared" ref="F49:L49" si="20">SUM(F50:F52)</f>
        <v>18.78</v>
      </c>
      <c r="G49" s="187">
        <f t="shared" si="20"/>
        <v>26.71</v>
      </c>
      <c r="H49" s="187">
        <f t="shared" si="20"/>
        <v>0</v>
      </c>
      <c r="I49" s="187">
        <f t="shared" si="20"/>
        <v>0</v>
      </c>
      <c r="J49" s="187">
        <f t="shared" si="20"/>
        <v>0</v>
      </c>
      <c r="K49" s="187">
        <f t="shared" si="20"/>
        <v>0</v>
      </c>
      <c r="L49" s="187">
        <f t="shared" si="20"/>
        <v>0</v>
      </c>
      <c r="M49" s="191">
        <v>0</v>
      </c>
      <c r="N49" s="191">
        <v>0</v>
      </c>
      <c r="O49" s="203"/>
      <c r="P49" s="204"/>
      <c r="Q49" s="204"/>
      <c r="R49" s="204"/>
      <c r="S49" s="209"/>
      <c r="T49" s="209"/>
      <c r="U49" s="209"/>
    </row>
    <row r="50" ht="18.75" customHeight="1" spans="1:21">
      <c r="A50" s="184" t="s">
        <v>106</v>
      </c>
      <c r="B50" s="184" t="s">
        <v>170</v>
      </c>
      <c r="C50" s="184" t="s">
        <v>108</v>
      </c>
      <c r="D50" s="185" t="s">
        <v>340</v>
      </c>
      <c r="E50" s="186">
        <v>8.37</v>
      </c>
      <c r="F50" s="193">
        <v>7.62</v>
      </c>
      <c r="G50" s="193">
        <v>0.75</v>
      </c>
      <c r="H50" s="193"/>
      <c r="I50" s="193"/>
      <c r="J50" s="193"/>
      <c r="K50" s="193"/>
      <c r="L50" s="193"/>
      <c r="M50" s="185">
        <v>0</v>
      </c>
      <c r="N50" s="185">
        <v>0</v>
      </c>
      <c r="O50" s="199"/>
      <c r="P50" s="200"/>
      <c r="Q50" s="200"/>
      <c r="R50" s="200"/>
      <c r="S50" s="207"/>
      <c r="T50" s="207"/>
      <c r="U50" s="207"/>
    </row>
    <row r="51" ht="18.75" customHeight="1" spans="1:21">
      <c r="A51" s="184" t="s">
        <v>106</v>
      </c>
      <c r="B51" s="184" t="s">
        <v>170</v>
      </c>
      <c r="C51" s="184" t="s">
        <v>110</v>
      </c>
      <c r="D51" s="185" t="s">
        <v>341</v>
      </c>
      <c r="E51" s="186">
        <v>25.36</v>
      </c>
      <c r="F51" s="193">
        <v>0</v>
      </c>
      <c r="G51" s="193">
        <v>25.36</v>
      </c>
      <c r="H51" s="193"/>
      <c r="I51" s="193"/>
      <c r="J51" s="193"/>
      <c r="K51" s="193"/>
      <c r="L51" s="193"/>
      <c r="M51" s="185">
        <v>0</v>
      </c>
      <c r="N51" s="185">
        <v>0</v>
      </c>
      <c r="O51" s="199"/>
      <c r="P51" s="200"/>
      <c r="Q51" s="200"/>
      <c r="R51" s="200"/>
      <c r="S51" s="207"/>
      <c r="T51" s="207"/>
      <c r="U51" s="207"/>
    </row>
    <row r="52" ht="18.75" customHeight="1" spans="1:21">
      <c r="A52" s="184" t="s">
        <v>106</v>
      </c>
      <c r="B52" s="184" t="s">
        <v>170</v>
      </c>
      <c r="C52" s="184" t="s">
        <v>116</v>
      </c>
      <c r="D52" s="185" t="s">
        <v>342</v>
      </c>
      <c r="E52" s="186">
        <v>11.76</v>
      </c>
      <c r="F52" s="193">
        <v>11.16</v>
      </c>
      <c r="G52" s="193">
        <v>0.6</v>
      </c>
      <c r="H52" s="193"/>
      <c r="I52" s="193"/>
      <c r="J52" s="193"/>
      <c r="K52" s="193"/>
      <c r="L52" s="193"/>
      <c r="M52" s="185">
        <v>0</v>
      </c>
      <c r="N52" s="185">
        <v>0</v>
      </c>
      <c r="O52" s="199"/>
      <c r="P52" s="200"/>
      <c r="Q52" s="200"/>
      <c r="R52" s="200"/>
      <c r="S52" s="207"/>
      <c r="T52" s="207"/>
      <c r="U52" s="207"/>
    </row>
    <row r="53" s="90" customFormat="1" ht="18.75" customHeight="1" spans="1:21">
      <c r="A53" s="106"/>
      <c r="B53" s="106" t="s">
        <v>174</v>
      </c>
      <c r="C53" s="106"/>
      <c r="D53" s="191"/>
      <c r="E53" s="187">
        <f>SUM(E54:E56)</f>
        <v>995.6</v>
      </c>
      <c r="F53" s="187">
        <f t="shared" ref="F53:J53" si="21">SUM(F54:F56)</f>
        <v>3.78</v>
      </c>
      <c r="G53" s="187">
        <f t="shared" si="21"/>
        <v>971.13</v>
      </c>
      <c r="H53" s="187">
        <f t="shared" si="21"/>
        <v>20.69</v>
      </c>
      <c r="I53" s="187">
        <f t="shared" si="21"/>
        <v>0</v>
      </c>
      <c r="J53" s="187">
        <f t="shared" si="21"/>
        <v>0</v>
      </c>
      <c r="K53" s="192"/>
      <c r="L53" s="192">
        <v>0</v>
      </c>
      <c r="M53" s="191">
        <v>0</v>
      </c>
      <c r="N53" s="191">
        <v>0</v>
      </c>
      <c r="O53" s="203"/>
      <c r="P53" s="204"/>
      <c r="Q53" s="204"/>
      <c r="R53" s="204"/>
      <c r="S53" s="209"/>
      <c r="T53" s="209"/>
      <c r="U53" s="209"/>
    </row>
    <row r="54" ht="18.75" customHeight="1" spans="1:21">
      <c r="A54" s="184" t="s">
        <v>106</v>
      </c>
      <c r="B54" s="184" t="s">
        <v>176</v>
      </c>
      <c r="C54" s="184" t="s">
        <v>108</v>
      </c>
      <c r="D54" s="185" t="s">
        <v>343</v>
      </c>
      <c r="E54" s="186">
        <v>1.4</v>
      </c>
      <c r="F54" s="193">
        <v>1.27</v>
      </c>
      <c r="G54" s="193">
        <v>0.13</v>
      </c>
      <c r="H54" s="193"/>
      <c r="I54" s="193"/>
      <c r="J54" s="193"/>
      <c r="K54" s="193"/>
      <c r="L54" s="193">
        <v>0</v>
      </c>
      <c r="M54" s="185">
        <v>0</v>
      </c>
      <c r="N54" s="185">
        <v>0</v>
      </c>
      <c r="O54" s="199"/>
      <c r="P54" s="200"/>
      <c r="Q54" s="200"/>
      <c r="R54" s="200"/>
      <c r="S54" s="207"/>
      <c r="T54" s="207"/>
      <c r="U54" s="207"/>
    </row>
    <row r="55" s="89" customFormat="1" ht="18.75" customHeight="1" spans="1:21">
      <c r="A55" s="109" t="s">
        <v>106</v>
      </c>
      <c r="B55" s="109" t="s">
        <v>176</v>
      </c>
      <c r="C55" s="109" t="s">
        <v>110</v>
      </c>
      <c r="D55" s="158" t="s">
        <v>344</v>
      </c>
      <c r="E55" s="141">
        <f>SUM(G55:K55)</f>
        <v>991.69</v>
      </c>
      <c r="F55" s="142"/>
      <c r="G55" s="142">
        <v>971</v>
      </c>
      <c r="H55" s="142">
        <v>20.69</v>
      </c>
      <c r="I55" s="142"/>
      <c r="J55" s="142"/>
      <c r="K55" s="142"/>
      <c r="L55" s="142">
        <v>0</v>
      </c>
      <c r="M55" s="158">
        <v>0</v>
      </c>
      <c r="N55" s="158">
        <v>0</v>
      </c>
      <c r="O55" s="205"/>
      <c r="P55" s="206"/>
      <c r="Q55" s="206"/>
      <c r="R55" s="206"/>
      <c r="S55" s="210"/>
      <c r="T55" s="210"/>
      <c r="U55" s="210"/>
    </row>
    <row r="56" ht="18.75" customHeight="1" spans="1:21">
      <c r="A56" s="184" t="s">
        <v>106</v>
      </c>
      <c r="B56" s="184" t="s">
        <v>176</v>
      </c>
      <c r="C56" s="184" t="s">
        <v>116</v>
      </c>
      <c r="D56" s="185" t="s">
        <v>345</v>
      </c>
      <c r="E56" s="186">
        <v>2.51</v>
      </c>
      <c r="F56" s="193">
        <v>2.51</v>
      </c>
      <c r="G56" s="193"/>
      <c r="H56" s="193"/>
      <c r="I56" s="193"/>
      <c r="J56" s="193"/>
      <c r="K56" s="193"/>
      <c r="L56" s="193">
        <v>0</v>
      </c>
      <c r="M56" s="185">
        <v>0</v>
      </c>
      <c r="N56" s="185">
        <v>0</v>
      </c>
      <c r="O56" s="199"/>
      <c r="P56" s="200"/>
      <c r="Q56" s="200"/>
      <c r="R56" s="200"/>
      <c r="S56" s="207"/>
      <c r="T56" s="207"/>
      <c r="U56" s="207"/>
    </row>
    <row r="57" s="90" customFormat="1" ht="18.75" customHeight="1" spans="1:21">
      <c r="A57" s="106"/>
      <c r="B57" s="106" t="s">
        <v>180</v>
      </c>
      <c r="C57" s="106"/>
      <c r="D57" s="191"/>
      <c r="E57" s="187">
        <f>SUM(E58:E59)</f>
        <v>12.52</v>
      </c>
      <c r="F57" s="187">
        <f t="shared" ref="F57:G57" si="22">SUM(F58:F59)</f>
        <v>11.99</v>
      </c>
      <c r="G57" s="187">
        <f t="shared" si="22"/>
        <v>0.53</v>
      </c>
      <c r="H57" s="192">
        <v>0</v>
      </c>
      <c r="I57" s="192"/>
      <c r="J57" s="192">
        <v>0</v>
      </c>
      <c r="K57" s="192"/>
      <c r="L57" s="192">
        <v>0</v>
      </c>
      <c r="M57" s="191">
        <v>0</v>
      </c>
      <c r="N57" s="191">
        <v>0</v>
      </c>
      <c r="O57" s="203"/>
      <c r="P57" s="204"/>
      <c r="Q57" s="204"/>
      <c r="R57" s="204"/>
      <c r="S57" s="209"/>
      <c r="T57" s="209"/>
      <c r="U57" s="209"/>
    </row>
    <row r="58" ht="18.75" customHeight="1" spans="1:21">
      <c r="A58" s="184" t="s">
        <v>106</v>
      </c>
      <c r="B58" s="184" t="s">
        <v>182</v>
      </c>
      <c r="C58" s="184" t="s">
        <v>108</v>
      </c>
      <c r="D58" s="185" t="s">
        <v>346</v>
      </c>
      <c r="E58" s="186">
        <f>SUM(F58:G58)</f>
        <v>7.64</v>
      </c>
      <c r="F58" s="193">
        <v>7.41</v>
      </c>
      <c r="G58" s="193">
        <v>0.23</v>
      </c>
      <c r="H58" s="193">
        <v>0</v>
      </c>
      <c r="I58" s="193"/>
      <c r="J58" s="193">
        <v>0</v>
      </c>
      <c r="K58" s="193"/>
      <c r="L58" s="193">
        <v>0</v>
      </c>
      <c r="M58" s="185">
        <v>0</v>
      </c>
      <c r="N58" s="185">
        <v>0</v>
      </c>
      <c r="O58" s="199"/>
      <c r="P58" s="200"/>
      <c r="Q58" s="200"/>
      <c r="R58" s="200"/>
      <c r="S58" s="207"/>
      <c r="T58" s="207"/>
      <c r="U58" s="207"/>
    </row>
    <row r="59" ht="18.75" customHeight="1" spans="1:21">
      <c r="A59" s="184" t="s">
        <v>106</v>
      </c>
      <c r="B59" s="184" t="s">
        <v>182</v>
      </c>
      <c r="C59" s="184" t="s">
        <v>116</v>
      </c>
      <c r="D59" s="185" t="s">
        <v>347</v>
      </c>
      <c r="E59" s="186">
        <f>SUM(F59:G59)</f>
        <v>4.88</v>
      </c>
      <c r="F59" s="193">
        <v>4.58</v>
      </c>
      <c r="G59" s="193">
        <v>0.3</v>
      </c>
      <c r="H59" s="193">
        <v>0</v>
      </c>
      <c r="I59" s="193"/>
      <c r="J59" s="193">
        <v>0</v>
      </c>
      <c r="K59" s="193"/>
      <c r="L59" s="193">
        <v>0</v>
      </c>
      <c r="M59" s="185">
        <v>0</v>
      </c>
      <c r="N59" s="185">
        <v>0</v>
      </c>
      <c r="O59" s="199"/>
      <c r="P59" s="200"/>
      <c r="Q59" s="200"/>
      <c r="R59" s="200"/>
      <c r="S59" s="207"/>
      <c r="T59" s="207"/>
      <c r="U59" s="207"/>
    </row>
    <row r="60" s="172" customFormat="1" ht="18.75" customHeight="1" spans="1:21">
      <c r="A60" s="188"/>
      <c r="B60" s="188"/>
      <c r="C60" s="188"/>
      <c r="D60" s="189"/>
      <c r="E60" s="190">
        <f>E61+E63+E65+E69</f>
        <v>810.9</v>
      </c>
      <c r="F60" s="190">
        <f t="shared" ref="F60:J60" si="23">F61+F63+F65+F69</f>
        <v>34</v>
      </c>
      <c r="G60" s="190">
        <f t="shared" si="23"/>
        <v>26.9</v>
      </c>
      <c r="H60" s="190">
        <f t="shared" si="23"/>
        <v>0</v>
      </c>
      <c r="I60" s="190">
        <f t="shared" si="23"/>
        <v>0</v>
      </c>
      <c r="J60" s="190">
        <f t="shared" si="23"/>
        <v>750</v>
      </c>
      <c r="K60" s="190">
        <f t="shared" ref="K60" si="24">K61+K63+K65+K69</f>
        <v>0</v>
      </c>
      <c r="L60" s="190">
        <f t="shared" ref="L60" si="25">L61+L63+L65+L69</f>
        <v>0</v>
      </c>
      <c r="M60" s="190">
        <f t="shared" ref="M60" si="26">M61+M63+M65+M69</f>
        <v>0</v>
      </c>
      <c r="N60" s="190">
        <f t="shared" ref="N60" si="27">N61+N63+N65+N69</f>
        <v>0</v>
      </c>
      <c r="O60" s="201"/>
      <c r="P60" s="202"/>
      <c r="Q60" s="202"/>
      <c r="R60" s="202"/>
      <c r="S60" s="208"/>
      <c r="T60" s="208"/>
      <c r="U60" s="208"/>
    </row>
    <row r="61" s="89" customFormat="1" ht="18.75" customHeight="1" spans="1:21">
      <c r="A61" s="184"/>
      <c r="B61" s="184"/>
      <c r="C61" s="184"/>
      <c r="D61" s="197" t="s">
        <v>348</v>
      </c>
      <c r="E61" s="141">
        <f>E62</f>
        <v>750</v>
      </c>
      <c r="F61" s="141">
        <f t="shared" ref="F61:N61" si="28">F62</f>
        <v>0</v>
      </c>
      <c r="G61" s="141">
        <f t="shared" si="28"/>
        <v>0</v>
      </c>
      <c r="H61" s="141">
        <f t="shared" si="28"/>
        <v>0</v>
      </c>
      <c r="I61" s="141">
        <f t="shared" si="28"/>
        <v>0</v>
      </c>
      <c r="J61" s="141">
        <f t="shared" si="28"/>
        <v>750</v>
      </c>
      <c r="K61" s="141">
        <f t="shared" si="28"/>
        <v>0</v>
      </c>
      <c r="L61" s="141">
        <f t="shared" si="28"/>
        <v>0</v>
      </c>
      <c r="M61" s="141">
        <f t="shared" si="28"/>
        <v>0</v>
      </c>
      <c r="N61" s="141">
        <f t="shared" si="28"/>
        <v>0</v>
      </c>
      <c r="O61" s="205"/>
      <c r="P61" s="206"/>
      <c r="Q61" s="206"/>
      <c r="R61" s="206"/>
      <c r="S61" s="210"/>
      <c r="T61" s="210"/>
      <c r="U61" s="210"/>
    </row>
    <row r="62" s="89" customFormat="1" ht="18.75" customHeight="1" spans="1:21">
      <c r="A62" s="184"/>
      <c r="B62" s="184"/>
      <c r="C62" s="184"/>
      <c r="D62" s="198" t="s">
        <v>349</v>
      </c>
      <c r="E62" s="141">
        <f>SUM(F62:N62)</f>
        <v>750</v>
      </c>
      <c r="F62" s="141"/>
      <c r="G62" s="141"/>
      <c r="H62" s="142"/>
      <c r="I62" s="142"/>
      <c r="J62" s="142">
        <v>750</v>
      </c>
      <c r="K62" s="142"/>
      <c r="L62" s="142"/>
      <c r="M62" s="158"/>
      <c r="N62" s="158"/>
      <c r="O62" s="205"/>
      <c r="P62" s="206"/>
      <c r="Q62" s="206"/>
      <c r="R62" s="206"/>
      <c r="S62" s="210"/>
      <c r="T62" s="210"/>
      <c r="U62" s="210"/>
    </row>
    <row r="63" s="89" customFormat="1" ht="18.75" customHeight="1" spans="1:21">
      <c r="A63" s="109"/>
      <c r="B63" s="109"/>
      <c r="C63" s="109"/>
      <c r="D63" s="158"/>
      <c r="E63" s="141">
        <f>SUM(E64)</f>
        <v>20.8</v>
      </c>
      <c r="F63" s="141">
        <f t="shared" ref="F63:J63" si="29">SUM(F64)</f>
        <v>11</v>
      </c>
      <c r="G63" s="141">
        <f t="shared" si="29"/>
        <v>9.8</v>
      </c>
      <c r="H63" s="141">
        <f t="shared" si="29"/>
        <v>0</v>
      </c>
      <c r="I63" s="141">
        <f t="shared" si="29"/>
        <v>0</v>
      </c>
      <c r="J63" s="141">
        <f t="shared" si="29"/>
        <v>0</v>
      </c>
      <c r="K63" s="142"/>
      <c r="L63" s="142"/>
      <c r="M63" s="158"/>
      <c r="N63" s="158"/>
      <c r="O63" s="205"/>
      <c r="P63" s="206"/>
      <c r="Q63" s="206"/>
      <c r="R63" s="206"/>
      <c r="S63" s="210"/>
      <c r="T63" s="210"/>
      <c r="U63" s="210"/>
    </row>
    <row r="64" ht="18.75" customHeight="1" spans="1:21">
      <c r="A64" s="184"/>
      <c r="B64" s="184"/>
      <c r="C64" s="184"/>
      <c r="D64" s="198" t="s">
        <v>349</v>
      </c>
      <c r="E64" s="186">
        <f>SUM(F64:G64)</f>
        <v>20.8</v>
      </c>
      <c r="F64" s="193">
        <v>11</v>
      </c>
      <c r="G64" s="193">
        <v>9.8</v>
      </c>
      <c r="H64" s="193">
        <v>0</v>
      </c>
      <c r="I64" s="193"/>
      <c r="J64" s="193">
        <v>0</v>
      </c>
      <c r="K64" s="193"/>
      <c r="L64" s="193">
        <v>0</v>
      </c>
      <c r="M64" s="185">
        <v>0</v>
      </c>
      <c r="N64" s="185">
        <v>0</v>
      </c>
      <c r="O64" s="199"/>
      <c r="P64" s="200"/>
      <c r="Q64" s="200"/>
      <c r="R64" s="200"/>
      <c r="S64" s="207"/>
      <c r="T64" s="207"/>
      <c r="U64" s="207"/>
    </row>
    <row r="65" ht="18.75" customHeight="1" spans="1:21">
      <c r="A65" s="184"/>
      <c r="B65" s="184"/>
      <c r="C65" s="184"/>
      <c r="D65" s="185"/>
      <c r="E65" s="186">
        <f>SUM(E66:E68)</f>
        <v>32</v>
      </c>
      <c r="F65" s="186">
        <f t="shared" ref="F65:H65" si="30">SUM(F66:F68)</f>
        <v>15</v>
      </c>
      <c r="G65" s="186">
        <f t="shared" si="30"/>
        <v>17</v>
      </c>
      <c r="H65" s="186">
        <f t="shared" si="30"/>
        <v>0</v>
      </c>
      <c r="I65" s="193"/>
      <c r="J65" s="193"/>
      <c r="K65" s="193"/>
      <c r="L65" s="193"/>
      <c r="M65" s="185"/>
      <c r="N65" s="185"/>
      <c r="O65" s="199"/>
      <c r="P65" s="200"/>
      <c r="Q65" s="200"/>
      <c r="R65" s="200"/>
      <c r="S65" s="207"/>
      <c r="T65" s="207"/>
      <c r="U65" s="207"/>
    </row>
    <row r="66" ht="18.75" customHeight="1" spans="1:21">
      <c r="A66" s="184"/>
      <c r="B66" s="184"/>
      <c r="C66" s="184"/>
      <c r="D66" s="198" t="s">
        <v>349</v>
      </c>
      <c r="E66" s="186">
        <f t="shared" ref="E66:E68" si="31">SUM(F66:N66)</f>
        <v>5</v>
      </c>
      <c r="F66" s="193"/>
      <c r="G66" s="193">
        <v>5</v>
      </c>
      <c r="H66" s="193"/>
      <c r="I66" s="193"/>
      <c r="J66" s="193"/>
      <c r="K66" s="193"/>
      <c r="L66" s="193"/>
      <c r="M66" s="185"/>
      <c r="N66" s="185"/>
      <c r="O66" s="199"/>
      <c r="P66" s="200"/>
      <c r="Q66" s="200"/>
      <c r="R66" s="200"/>
      <c r="S66" s="207"/>
      <c r="T66" s="207"/>
      <c r="U66" s="207"/>
    </row>
    <row r="67" ht="18.75" customHeight="1" spans="1:21">
      <c r="A67" s="184"/>
      <c r="B67" s="184"/>
      <c r="C67" s="184"/>
      <c r="D67" s="198" t="s">
        <v>349</v>
      </c>
      <c r="E67" s="186">
        <f t="shared" si="31"/>
        <v>5</v>
      </c>
      <c r="F67" s="193">
        <v>5</v>
      </c>
      <c r="G67" s="193"/>
      <c r="H67" s="193"/>
      <c r="I67" s="193"/>
      <c r="J67" s="193"/>
      <c r="K67" s="193"/>
      <c r="L67" s="193"/>
      <c r="M67" s="185"/>
      <c r="N67" s="185"/>
      <c r="O67" s="199"/>
      <c r="P67" s="200"/>
      <c r="Q67" s="200"/>
      <c r="R67" s="200"/>
      <c r="S67" s="207"/>
      <c r="T67" s="207"/>
      <c r="U67" s="207"/>
    </row>
    <row r="68" ht="18.75" customHeight="1" spans="1:21">
      <c r="A68" s="184"/>
      <c r="B68" s="184"/>
      <c r="C68" s="184"/>
      <c r="D68" s="198" t="s">
        <v>349</v>
      </c>
      <c r="E68" s="186">
        <f t="shared" si="31"/>
        <v>22</v>
      </c>
      <c r="F68" s="193">
        <v>10</v>
      </c>
      <c r="G68" s="193">
        <v>12</v>
      </c>
      <c r="H68" s="193"/>
      <c r="I68" s="193"/>
      <c r="J68" s="193"/>
      <c r="K68" s="193"/>
      <c r="L68" s="193"/>
      <c r="M68" s="185"/>
      <c r="N68" s="185"/>
      <c r="O68" s="199"/>
      <c r="P68" s="200"/>
      <c r="Q68" s="200"/>
      <c r="R68" s="200"/>
      <c r="S68" s="207"/>
      <c r="T68" s="207"/>
      <c r="U68" s="207"/>
    </row>
    <row r="69" ht="18.75" customHeight="1" spans="1:21">
      <c r="A69" s="184"/>
      <c r="B69" s="184"/>
      <c r="C69" s="184"/>
      <c r="D69" s="198"/>
      <c r="E69" s="186">
        <f>SUM(E70:E71)</f>
        <v>8.1</v>
      </c>
      <c r="F69" s="186">
        <f t="shared" ref="F69:N69" si="32">SUM(F70:F71)</f>
        <v>8</v>
      </c>
      <c r="G69" s="186">
        <f t="shared" si="32"/>
        <v>0.1</v>
      </c>
      <c r="H69" s="186">
        <f t="shared" si="32"/>
        <v>0</v>
      </c>
      <c r="I69" s="186">
        <f t="shared" si="32"/>
        <v>0</v>
      </c>
      <c r="J69" s="186">
        <f t="shared" si="32"/>
        <v>0</v>
      </c>
      <c r="K69" s="186">
        <f t="shared" si="32"/>
        <v>0</v>
      </c>
      <c r="L69" s="186">
        <f t="shared" si="32"/>
        <v>0</v>
      </c>
      <c r="M69" s="186">
        <f t="shared" si="32"/>
        <v>0</v>
      </c>
      <c r="N69" s="186">
        <f t="shared" si="32"/>
        <v>0</v>
      </c>
      <c r="O69" s="199"/>
      <c r="P69" s="200"/>
      <c r="Q69" s="200"/>
      <c r="R69" s="200"/>
      <c r="S69" s="207"/>
      <c r="T69" s="207"/>
      <c r="U69" s="207"/>
    </row>
    <row r="70" ht="18.75" customHeight="1" spans="1:21">
      <c r="A70" s="184"/>
      <c r="B70" s="184"/>
      <c r="C70" s="184"/>
      <c r="D70" s="198" t="s">
        <v>349</v>
      </c>
      <c r="E70" s="186">
        <v>1.5</v>
      </c>
      <c r="F70" s="193">
        <v>1.4</v>
      </c>
      <c r="G70" s="193">
        <v>0.1</v>
      </c>
      <c r="H70" s="193"/>
      <c r="I70" s="193"/>
      <c r="J70" s="193"/>
      <c r="K70" s="193"/>
      <c r="L70" s="193"/>
      <c r="M70" s="185"/>
      <c r="N70" s="185"/>
      <c r="O70" s="199"/>
      <c r="P70" s="200"/>
      <c r="Q70" s="200"/>
      <c r="R70" s="200"/>
      <c r="S70" s="207"/>
      <c r="T70" s="207"/>
      <c r="U70" s="207"/>
    </row>
    <row r="71" ht="18.75" customHeight="1" spans="1:21">
      <c r="A71" s="184"/>
      <c r="B71" s="184"/>
      <c r="C71" s="184"/>
      <c r="D71" s="198" t="s">
        <v>349</v>
      </c>
      <c r="E71" s="186">
        <v>6.6</v>
      </c>
      <c r="F71" s="193">
        <v>6.6</v>
      </c>
      <c r="G71" s="193"/>
      <c r="H71" s="193"/>
      <c r="I71" s="193"/>
      <c r="J71" s="193"/>
      <c r="K71" s="193"/>
      <c r="L71" s="193"/>
      <c r="M71" s="185"/>
      <c r="N71" s="185"/>
      <c r="O71" s="199"/>
      <c r="P71" s="200"/>
      <c r="Q71" s="200"/>
      <c r="R71" s="200"/>
      <c r="S71" s="207"/>
      <c r="T71" s="207"/>
      <c r="U71" s="207"/>
    </row>
    <row r="72" s="172" customFormat="1" ht="18.75" customHeight="1" spans="1:21">
      <c r="A72" s="188" t="s">
        <v>195</v>
      </c>
      <c r="B72" s="188"/>
      <c r="C72" s="188"/>
      <c r="D72" s="189"/>
      <c r="E72" s="190">
        <f>E76+E73</f>
        <v>124.2</v>
      </c>
      <c r="F72" s="190">
        <f t="shared" ref="F72:I72" si="33">F76+F73</f>
        <v>11</v>
      </c>
      <c r="G72" s="190">
        <f t="shared" si="33"/>
        <v>113</v>
      </c>
      <c r="H72" s="190">
        <f t="shared" si="33"/>
        <v>0.2</v>
      </c>
      <c r="I72" s="190">
        <f t="shared" si="33"/>
        <v>0</v>
      </c>
      <c r="J72" s="215">
        <v>0</v>
      </c>
      <c r="K72" s="215"/>
      <c r="L72" s="215">
        <v>0</v>
      </c>
      <c r="M72" s="189">
        <v>0</v>
      </c>
      <c r="N72" s="189">
        <v>0</v>
      </c>
      <c r="O72" s="201"/>
      <c r="P72" s="202"/>
      <c r="Q72" s="202"/>
      <c r="R72" s="202"/>
      <c r="S72" s="208"/>
      <c r="T72" s="208"/>
      <c r="U72" s="208"/>
    </row>
    <row r="73" s="89" customFormat="1" ht="18.75" customHeight="1" spans="1:21">
      <c r="A73" s="109"/>
      <c r="B73" s="109" t="s">
        <v>110</v>
      </c>
      <c r="C73" s="109"/>
      <c r="D73" s="110"/>
      <c r="E73" s="141">
        <f>SUM(E74:E75)</f>
        <v>11.2</v>
      </c>
      <c r="F73" s="141">
        <f t="shared" ref="F73:N73" si="34">SUM(F74:F75)</f>
        <v>11</v>
      </c>
      <c r="G73" s="141">
        <f t="shared" si="34"/>
        <v>0</v>
      </c>
      <c r="H73" s="141">
        <f t="shared" si="34"/>
        <v>0.2</v>
      </c>
      <c r="I73" s="141">
        <f t="shared" si="34"/>
        <v>0</v>
      </c>
      <c r="J73" s="141">
        <f t="shared" si="34"/>
        <v>0</v>
      </c>
      <c r="K73" s="141">
        <f t="shared" si="34"/>
        <v>0</v>
      </c>
      <c r="L73" s="141">
        <f t="shared" si="34"/>
        <v>0</v>
      </c>
      <c r="M73" s="141">
        <f t="shared" si="34"/>
        <v>0</v>
      </c>
      <c r="N73" s="141">
        <f t="shared" si="34"/>
        <v>0</v>
      </c>
      <c r="O73" s="205"/>
      <c r="P73" s="206"/>
      <c r="Q73" s="206"/>
      <c r="R73" s="206"/>
      <c r="S73" s="210"/>
      <c r="T73" s="210"/>
      <c r="U73" s="210"/>
    </row>
    <row r="74" s="89" customFormat="1" ht="18.75" customHeight="1" spans="1:21">
      <c r="A74" s="109" t="s">
        <v>195</v>
      </c>
      <c r="B74" s="109" t="s">
        <v>110</v>
      </c>
      <c r="C74" s="109" t="s">
        <v>108</v>
      </c>
      <c r="D74" s="211" t="s">
        <v>197</v>
      </c>
      <c r="E74" s="186">
        <f>SUM(F74:N74)</f>
        <v>11</v>
      </c>
      <c r="F74" s="142">
        <v>11</v>
      </c>
      <c r="G74" s="142"/>
      <c r="H74" s="142"/>
      <c r="I74" s="142"/>
      <c r="J74" s="142"/>
      <c r="K74" s="142"/>
      <c r="L74" s="142"/>
      <c r="M74" s="158"/>
      <c r="N74" s="158"/>
      <c r="O74" s="205"/>
      <c r="P74" s="206"/>
      <c r="Q74" s="206"/>
      <c r="R74" s="206"/>
      <c r="S74" s="210"/>
      <c r="T74" s="210"/>
      <c r="U74" s="210"/>
    </row>
    <row r="75" s="89" customFormat="1" ht="18.75" customHeight="1" spans="1:21">
      <c r="A75" s="109" t="s">
        <v>195</v>
      </c>
      <c r="B75" s="109" t="s">
        <v>110</v>
      </c>
      <c r="C75" s="109" t="s">
        <v>150</v>
      </c>
      <c r="D75" s="211" t="s">
        <v>198</v>
      </c>
      <c r="E75" s="186">
        <f>SUM(G75:N75)</f>
        <v>0.2</v>
      </c>
      <c r="G75" s="142"/>
      <c r="H75" s="142">
        <v>0.2</v>
      </c>
      <c r="I75" s="142"/>
      <c r="J75" s="142"/>
      <c r="K75" s="142"/>
      <c r="L75" s="142"/>
      <c r="M75" s="158"/>
      <c r="N75" s="158"/>
      <c r="O75" s="205"/>
      <c r="P75" s="206"/>
      <c r="Q75" s="206"/>
      <c r="R75" s="206"/>
      <c r="S75" s="210"/>
      <c r="T75" s="210"/>
      <c r="U75" s="210"/>
    </row>
    <row r="76" ht="18.75" customHeight="1" spans="1:21">
      <c r="A76" s="184"/>
      <c r="B76" s="184" t="s">
        <v>114</v>
      </c>
      <c r="C76" s="184"/>
      <c r="D76" s="185"/>
      <c r="E76" s="186">
        <f>SUM(E77)</f>
        <v>113</v>
      </c>
      <c r="F76" s="186">
        <f t="shared" ref="F76:G76" si="35">SUM(F77)</f>
        <v>0</v>
      </c>
      <c r="G76" s="186">
        <f t="shared" si="35"/>
        <v>113</v>
      </c>
      <c r="H76" s="193">
        <v>0</v>
      </c>
      <c r="I76" s="193"/>
      <c r="J76" s="193">
        <v>0</v>
      </c>
      <c r="K76" s="193"/>
      <c r="L76" s="193">
        <v>0</v>
      </c>
      <c r="M76" s="185">
        <v>0</v>
      </c>
      <c r="N76" s="185">
        <v>0</v>
      </c>
      <c r="O76" s="199"/>
      <c r="P76" s="200"/>
      <c r="Q76" s="200"/>
      <c r="R76" s="200"/>
      <c r="S76" s="207"/>
      <c r="T76" s="207"/>
      <c r="U76" s="207"/>
    </row>
    <row r="77" ht="18.75" customHeight="1" spans="1:21">
      <c r="A77" s="184" t="s">
        <v>200</v>
      </c>
      <c r="B77" s="184" t="s">
        <v>135</v>
      </c>
      <c r="C77" s="184" t="s">
        <v>104</v>
      </c>
      <c r="D77" s="185" t="s">
        <v>350</v>
      </c>
      <c r="E77" s="186">
        <f>SUM(F77:N77)</f>
        <v>113</v>
      </c>
      <c r="F77" s="193">
        <v>0</v>
      </c>
      <c r="G77" s="193">
        <v>113</v>
      </c>
      <c r="H77" s="193">
        <v>0</v>
      </c>
      <c r="I77" s="193"/>
      <c r="J77" s="193">
        <v>0</v>
      </c>
      <c r="K77" s="193"/>
      <c r="L77" s="193">
        <v>0</v>
      </c>
      <c r="M77" s="185">
        <v>0</v>
      </c>
      <c r="N77" s="185">
        <v>0</v>
      </c>
      <c r="O77" s="199"/>
      <c r="P77" s="200"/>
      <c r="Q77" s="200"/>
      <c r="R77" s="200"/>
      <c r="S77" s="207"/>
      <c r="T77" s="207"/>
      <c r="U77" s="207"/>
    </row>
    <row r="78" s="172" customFormat="1" ht="18.75" customHeight="1" spans="1:21">
      <c r="A78" s="188" t="s">
        <v>202</v>
      </c>
      <c r="B78" s="188"/>
      <c r="C78" s="188"/>
      <c r="D78" s="189"/>
      <c r="E78" s="190">
        <f>E79+E82+E89+E91+E93+E96+E87</f>
        <v>2187.7</v>
      </c>
      <c r="F78" s="190">
        <f t="shared" ref="F78:H78" si="36">F79+F82+F89+F91+F93+F96+F87</f>
        <v>834.94</v>
      </c>
      <c r="G78" s="190">
        <f t="shared" si="36"/>
        <v>1009.45</v>
      </c>
      <c r="H78" s="190">
        <f t="shared" si="36"/>
        <v>343.31</v>
      </c>
      <c r="I78" s="215"/>
      <c r="J78" s="215">
        <v>0</v>
      </c>
      <c r="K78" s="215"/>
      <c r="L78" s="215">
        <v>0</v>
      </c>
      <c r="M78" s="189">
        <v>0</v>
      </c>
      <c r="N78" s="189">
        <v>0</v>
      </c>
      <c r="O78" s="201"/>
      <c r="P78" s="202"/>
      <c r="Q78" s="202"/>
      <c r="R78" s="202"/>
      <c r="S78" s="208"/>
      <c r="T78" s="208"/>
      <c r="U78" s="208"/>
    </row>
    <row r="79" s="90" customFormat="1" ht="18.75" customHeight="1" spans="1:21">
      <c r="A79" s="106"/>
      <c r="B79" s="106" t="s">
        <v>110</v>
      </c>
      <c r="C79" s="106"/>
      <c r="D79" s="191"/>
      <c r="E79" s="187">
        <f>SUM(E80:E81)</f>
        <v>22.4</v>
      </c>
      <c r="F79" s="187">
        <f>SUM(F80:F81)</f>
        <v>20.97</v>
      </c>
      <c r="G79" s="187">
        <f>SUM(G80:G81)</f>
        <v>1.43</v>
      </c>
      <c r="H79" s="187">
        <f>SUM(H80:H81)</f>
        <v>0</v>
      </c>
      <c r="I79" s="192"/>
      <c r="J79" s="192">
        <v>0</v>
      </c>
      <c r="K79" s="192"/>
      <c r="L79" s="192">
        <v>0</v>
      </c>
      <c r="M79" s="191">
        <v>0</v>
      </c>
      <c r="N79" s="191">
        <v>0</v>
      </c>
      <c r="O79" s="203"/>
      <c r="P79" s="204"/>
      <c r="Q79" s="204"/>
      <c r="R79" s="204"/>
      <c r="S79" s="209"/>
      <c r="T79" s="209"/>
      <c r="U79" s="209"/>
    </row>
    <row r="80" ht="18.75" customHeight="1" spans="1:21">
      <c r="A80" s="184" t="s">
        <v>204</v>
      </c>
      <c r="B80" s="184" t="s">
        <v>205</v>
      </c>
      <c r="C80" s="184" t="s">
        <v>108</v>
      </c>
      <c r="D80" s="185" t="s">
        <v>351</v>
      </c>
      <c r="E80" s="186">
        <f>SUM(F80:N80)</f>
        <v>1.38</v>
      </c>
      <c r="F80" s="193">
        <v>1.25</v>
      </c>
      <c r="G80" s="193">
        <v>0.13</v>
      </c>
      <c r="H80" s="193">
        <v>0</v>
      </c>
      <c r="I80" s="193"/>
      <c r="J80" s="193">
        <v>0</v>
      </c>
      <c r="K80" s="193"/>
      <c r="L80" s="193">
        <v>0</v>
      </c>
      <c r="M80" s="185">
        <v>0</v>
      </c>
      <c r="N80" s="185">
        <v>0</v>
      </c>
      <c r="O80" s="199"/>
      <c r="P80" s="200"/>
      <c r="Q80" s="200"/>
      <c r="R80" s="200"/>
      <c r="S80" s="207"/>
      <c r="T80" s="207"/>
      <c r="U80" s="207"/>
    </row>
    <row r="81" ht="18.75" customHeight="1" spans="1:21">
      <c r="A81" s="184" t="s">
        <v>204</v>
      </c>
      <c r="B81" s="184" t="s">
        <v>205</v>
      </c>
      <c r="C81" s="184" t="s">
        <v>150</v>
      </c>
      <c r="D81" s="185" t="s">
        <v>352</v>
      </c>
      <c r="E81" s="186">
        <f>SUM(F81:N81)</f>
        <v>21.02</v>
      </c>
      <c r="F81" s="193">
        <v>19.72</v>
      </c>
      <c r="G81" s="193">
        <v>1.3</v>
      </c>
      <c r="H81" s="193"/>
      <c r="I81" s="193"/>
      <c r="J81" s="193">
        <v>0</v>
      </c>
      <c r="K81" s="193"/>
      <c r="L81" s="193">
        <v>0</v>
      </c>
      <c r="M81" s="185">
        <v>0</v>
      </c>
      <c r="N81" s="185">
        <v>0</v>
      </c>
      <c r="O81" s="199"/>
      <c r="P81" s="200"/>
      <c r="Q81" s="200"/>
      <c r="R81" s="200"/>
      <c r="S81" s="207"/>
      <c r="T81" s="207"/>
      <c r="U81" s="207"/>
    </row>
    <row r="82" s="90" customFormat="1" ht="18.75" customHeight="1" spans="1:21">
      <c r="A82" s="106"/>
      <c r="B82" s="106" t="s">
        <v>124</v>
      </c>
      <c r="C82" s="106"/>
      <c r="D82" s="191"/>
      <c r="E82" s="187">
        <f>SUM(E83:E86)</f>
        <v>817.99</v>
      </c>
      <c r="F82" s="187">
        <f t="shared" ref="F82:H82" si="37">SUM(F83:F86)</f>
        <v>810.47</v>
      </c>
      <c r="G82" s="187">
        <f t="shared" si="37"/>
        <v>0</v>
      </c>
      <c r="H82" s="187">
        <f t="shared" si="37"/>
        <v>7.52</v>
      </c>
      <c r="I82" s="192"/>
      <c r="J82" s="192">
        <v>0</v>
      </c>
      <c r="K82" s="192"/>
      <c r="L82" s="192">
        <v>0</v>
      </c>
      <c r="M82" s="191">
        <v>0</v>
      </c>
      <c r="N82" s="191">
        <v>0</v>
      </c>
      <c r="O82" s="203"/>
      <c r="P82" s="204"/>
      <c r="Q82" s="204"/>
      <c r="R82" s="204"/>
      <c r="S82" s="209"/>
      <c r="T82" s="209"/>
      <c r="U82" s="209"/>
    </row>
    <row r="83" ht="18.75" customHeight="1" spans="1:21">
      <c r="A83" s="184" t="s">
        <v>204</v>
      </c>
      <c r="B83" s="184" t="s">
        <v>126</v>
      </c>
      <c r="C83" s="184" t="s">
        <v>108</v>
      </c>
      <c r="D83" s="185" t="s">
        <v>353</v>
      </c>
      <c r="E83" s="186">
        <f>SUM(F83:N83)</f>
        <v>1</v>
      </c>
      <c r="F83" s="193"/>
      <c r="G83" s="193"/>
      <c r="H83" s="193">
        <v>1</v>
      </c>
      <c r="I83" s="193"/>
      <c r="J83" s="193">
        <v>0</v>
      </c>
      <c r="K83" s="193"/>
      <c r="L83" s="193">
        <v>0</v>
      </c>
      <c r="M83" s="185">
        <v>0</v>
      </c>
      <c r="N83" s="185">
        <v>0</v>
      </c>
      <c r="O83" s="199"/>
      <c r="P83" s="200"/>
      <c r="Q83" s="200"/>
      <c r="R83" s="200"/>
      <c r="S83" s="207"/>
      <c r="T83" s="207"/>
      <c r="U83" s="207"/>
    </row>
    <row r="84" ht="18.75" customHeight="1" spans="1:21">
      <c r="A84" s="184" t="s">
        <v>204</v>
      </c>
      <c r="B84" s="184" t="s">
        <v>126</v>
      </c>
      <c r="C84" s="184" t="s">
        <v>110</v>
      </c>
      <c r="D84" s="185" t="s">
        <v>354</v>
      </c>
      <c r="E84" s="186">
        <f t="shared" ref="E84:E86" si="38">SUM(F84:N84)</f>
        <v>6.52</v>
      </c>
      <c r="F84" s="193"/>
      <c r="G84" s="193"/>
      <c r="H84" s="193">
        <v>6.52</v>
      </c>
      <c r="I84" s="193"/>
      <c r="J84" s="193">
        <v>0</v>
      </c>
      <c r="K84" s="193"/>
      <c r="L84" s="193">
        <v>0</v>
      </c>
      <c r="M84" s="185">
        <v>0</v>
      </c>
      <c r="N84" s="185">
        <v>0</v>
      </c>
      <c r="O84" s="199"/>
      <c r="P84" s="200"/>
      <c r="Q84" s="200"/>
      <c r="R84" s="200"/>
      <c r="S84" s="207"/>
      <c r="T84" s="207"/>
      <c r="U84" s="207"/>
    </row>
    <row r="85" ht="18.75" customHeight="1" spans="1:21">
      <c r="A85" s="184" t="s">
        <v>204</v>
      </c>
      <c r="B85" s="184" t="s">
        <v>126</v>
      </c>
      <c r="C85" s="184" t="s">
        <v>124</v>
      </c>
      <c r="D85" s="185" t="s">
        <v>355</v>
      </c>
      <c r="E85" s="186">
        <f t="shared" si="38"/>
        <v>670.67</v>
      </c>
      <c r="F85" s="193">
        <v>670.67</v>
      </c>
      <c r="G85" s="193"/>
      <c r="H85" s="193"/>
      <c r="I85" s="193"/>
      <c r="J85" s="193">
        <v>0</v>
      </c>
      <c r="K85" s="193"/>
      <c r="L85" s="193">
        <v>0</v>
      </c>
      <c r="M85" s="185">
        <v>0</v>
      </c>
      <c r="N85" s="185">
        <v>0</v>
      </c>
      <c r="O85" s="199"/>
      <c r="P85" s="200"/>
      <c r="Q85" s="200"/>
      <c r="R85" s="200"/>
      <c r="S85" s="207"/>
      <c r="T85" s="207"/>
      <c r="U85" s="207"/>
    </row>
    <row r="86" ht="18.75" customHeight="1" spans="1:21">
      <c r="A86" s="184" t="s">
        <v>204</v>
      </c>
      <c r="B86" s="184" t="s">
        <v>126</v>
      </c>
      <c r="C86" s="184" t="s">
        <v>112</v>
      </c>
      <c r="D86" s="196" t="s">
        <v>356</v>
      </c>
      <c r="E86" s="186">
        <f t="shared" si="38"/>
        <v>139.8</v>
      </c>
      <c r="F86" s="193">
        <v>139.8</v>
      </c>
      <c r="G86" s="193"/>
      <c r="H86" s="193"/>
      <c r="I86" s="193"/>
      <c r="J86" s="193">
        <v>0</v>
      </c>
      <c r="K86" s="193"/>
      <c r="L86" s="193">
        <v>0</v>
      </c>
      <c r="M86" s="185">
        <v>0</v>
      </c>
      <c r="N86" s="185">
        <v>0</v>
      </c>
      <c r="O86" s="199"/>
      <c r="P86" s="200"/>
      <c r="Q86" s="200"/>
      <c r="R86" s="200"/>
      <c r="S86" s="207"/>
      <c r="T86" s="207"/>
      <c r="U86" s="207"/>
    </row>
    <row r="87" s="90" customFormat="1" ht="18.75" customHeight="1" spans="1:21">
      <c r="A87" s="106"/>
      <c r="B87" s="106" t="s">
        <v>127</v>
      </c>
      <c r="C87" s="106"/>
      <c r="D87" s="107"/>
      <c r="E87" s="187">
        <f>E88</f>
        <v>300</v>
      </c>
      <c r="F87" s="187">
        <f t="shared" ref="F87:N87" si="39">F88</f>
        <v>0</v>
      </c>
      <c r="G87" s="187">
        <f t="shared" si="39"/>
        <v>0</v>
      </c>
      <c r="H87" s="187">
        <f t="shared" si="39"/>
        <v>300</v>
      </c>
      <c r="I87" s="187">
        <f t="shared" si="39"/>
        <v>0</v>
      </c>
      <c r="J87" s="187">
        <f t="shared" si="39"/>
        <v>0</v>
      </c>
      <c r="K87" s="187">
        <f t="shared" si="39"/>
        <v>0</v>
      </c>
      <c r="L87" s="187">
        <f t="shared" si="39"/>
        <v>0</v>
      </c>
      <c r="M87" s="187">
        <f t="shared" si="39"/>
        <v>0</v>
      </c>
      <c r="N87" s="187">
        <f t="shared" si="39"/>
        <v>0</v>
      </c>
      <c r="O87" s="203"/>
      <c r="P87" s="204"/>
      <c r="Q87" s="204"/>
      <c r="R87" s="204"/>
      <c r="S87" s="209"/>
      <c r="T87" s="209"/>
      <c r="U87" s="209"/>
    </row>
    <row r="88" ht="18.75" customHeight="1" spans="1:21">
      <c r="A88" s="184" t="s">
        <v>202</v>
      </c>
      <c r="B88" s="184" t="s">
        <v>127</v>
      </c>
      <c r="C88" s="184" t="s">
        <v>118</v>
      </c>
      <c r="D88" s="198" t="s">
        <v>214</v>
      </c>
      <c r="E88" s="186">
        <f>SUM(F88:I88)</f>
        <v>300</v>
      </c>
      <c r="F88" s="193"/>
      <c r="G88" s="193"/>
      <c r="H88" s="193">
        <v>300</v>
      </c>
      <c r="I88" s="193"/>
      <c r="J88" s="193"/>
      <c r="K88" s="193"/>
      <c r="L88" s="193"/>
      <c r="M88" s="185"/>
      <c r="N88" s="185"/>
      <c r="O88" s="199"/>
      <c r="P88" s="200"/>
      <c r="Q88" s="200"/>
      <c r="R88" s="200"/>
      <c r="S88" s="207"/>
      <c r="T88" s="207"/>
      <c r="U88" s="207"/>
    </row>
    <row r="89" s="90" customFormat="1" ht="18.75" customHeight="1" spans="1:21">
      <c r="A89" s="106"/>
      <c r="B89" s="106" t="s">
        <v>114</v>
      </c>
      <c r="C89" s="106"/>
      <c r="D89" s="191"/>
      <c r="E89" s="187">
        <f>SUM(E90)</f>
        <v>33.34</v>
      </c>
      <c r="F89" s="187">
        <f t="shared" ref="F89:I89" si="40">SUM(F90)</f>
        <v>0</v>
      </c>
      <c r="G89" s="187">
        <f t="shared" si="40"/>
        <v>0</v>
      </c>
      <c r="H89" s="187">
        <f t="shared" si="40"/>
        <v>33.34</v>
      </c>
      <c r="I89" s="187">
        <f t="shared" si="40"/>
        <v>0</v>
      </c>
      <c r="J89" s="192">
        <v>0</v>
      </c>
      <c r="K89" s="192"/>
      <c r="L89" s="192">
        <v>0</v>
      </c>
      <c r="M89" s="191">
        <v>0</v>
      </c>
      <c r="N89" s="191">
        <v>0</v>
      </c>
      <c r="O89" s="203"/>
      <c r="P89" s="204"/>
      <c r="Q89" s="204"/>
      <c r="R89" s="204"/>
      <c r="S89" s="209"/>
      <c r="T89" s="209"/>
      <c r="U89" s="209"/>
    </row>
    <row r="90" ht="18.75" customHeight="1" spans="1:21">
      <c r="A90" s="184" t="s">
        <v>204</v>
      </c>
      <c r="B90" s="184" t="s">
        <v>135</v>
      </c>
      <c r="C90" s="184" t="s">
        <v>108</v>
      </c>
      <c r="D90" s="185" t="s">
        <v>357</v>
      </c>
      <c r="E90" s="186">
        <f>SUM(F90:N90)</f>
        <v>33.34</v>
      </c>
      <c r="F90" s="193"/>
      <c r="G90" s="193">
        <v>0</v>
      </c>
      <c r="H90" s="193">
        <v>33.34</v>
      </c>
      <c r="I90" s="193"/>
      <c r="J90" s="193">
        <v>0</v>
      </c>
      <c r="K90" s="193"/>
      <c r="L90" s="193">
        <v>0</v>
      </c>
      <c r="M90" s="185">
        <v>0</v>
      </c>
      <c r="N90" s="185">
        <v>0</v>
      </c>
      <c r="O90" s="199"/>
      <c r="P90" s="200"/>
      <c r="Q90" s="200"/>
      <c r="R90" s="200"/>
      <c r="S90" s="207"/>
      <c r="T90" s="207"/>
      <c r="U90" s="207"/>
    </row>
    <row r="91" s="90" customFormat="1" ht="18.75" customHeight="1" spans="1:21">
      <c r="A91" s="106"/>
      <c r="B91" s="106" t="s">
        <v>137</v>
      </c>
      <c r="C91" s="106"/>
      <c r="D91" s="191"/>
      <c r="E91" s="187">
        <f>SUM(E92)</f>
        <v>0.17</v>
      </c>
      <c r="F91" s="187">
        <f t="shared" ref="F91:N91" si="41">SUM(F92)</f>
        <v>0</v>
      </c>
      <c r="G91" s="187">
        <f t="shared" si="41"/>
        <v>0</v>
      </c>
      <c r="H91" s="187">
        <f t="shared" si="41"/>
        <v>0.17</v>
      </c>
      <c r="I91" s="187">
        <f t="shared" si="41"/>
        <v>0</v>
      </c>
      <c r="J91" s="187">
        <f t="shared" si="41"/>
        <v>0</v>
      </c>
      <c r="K91" s="187">
        <f t="shared" si="41"/>
        <v>0</v>
      </c>
      <c r="L91" s="187">
        <f t="shared" si="41"/>
        <v>0</v>
      </c>
      <c r="M91" s="187">
        <f t="shared" si="41"/>
        <v>0</v>
      </c>
      <c r="N91" s="187">
        <f t="shared" si="41"/>
        <v>0</v>
      </c>
      <c r="O91" s="203"/>
      <c r="P91" s="204"/>
      <c r="Q91" s="204"/>
      <c r="R91" s="204"/>
      <c r="S91" s="209"/>
      <c r="T91" s="209"/>
      <c r="U91" s="209"/>
    </row>
    <row r="92" ht="18.75" customHeight="1" spans="1:21">
      <c r="A92" s="184" t="s">
        <v>204</v>
      </c>
      <c r="B92" s="184" t="s">
        <v>139</v>
      </c>
      <c r="C92" s="184" t="s">
        <v>150</v>
      </c>
      <c r="D92" s="185" t="s">
        <v>358</v>
      </c>
      <c r="E92" s="186">
        <f>SUM(F92:N92)</f>
        <v>0.17</v>
      </c>
      <c r="F92" s="193">
        <v>0</v>
      </c>
      <c r="G92" s="193"/>
      <c r="H92" s="193">
        <v>0.17</v>
      </c>
      <c r="I92" s="193"/>
      <c r="J92" s="193">
        <v>0</v>
      </c>
      <c r="K92" s="193"/>
      <c r="L92" s="193">
        <v>0</v>
      </c>
      <c r="M92" s="185">
        <v>0</v>
      </c>
      <c r="N92" s="185">
        <v>0</v>
      </c>
      <c r="O92" s="199"/>
      <c r="P92" s="200"/>
      <c r="Q92" s="200"/>
      <c r="R92" s="200"/>
      <c r="S92" s="207"/>
      <c r="T92" s="207"/>
      <c r="U92" s="207"/>
    </row>
    <row r="93" s="90" customFormat="1" ht="18.75" customHeight="1" spans="1:21">
      <c r="A93" s="106"/>
      <c r="B93" s="106" t="s">
        <v>219</v>
      </c>
      <c r="C93" s="106"/>
      <c r="D93" s="191"/>
      <c r="E93" s="187">
        <f>SUM(E94:E95)</f>
        <v>2.28</v>
      </c>
      <c r="F93" s="187"/>
      <c r="G93" s="187"/>
      <c r="H93" s="187">
        <f t="shared" ref="H93:N93" si="42">SUM(H94:H95)</f>
        <v>2.28</v>
      </c>
      <c r="I93" s="187">
        <f t="shared" si="42"/>
        <v>0</v>
      </c>
      <c r="J93" s="187">
        <f t="shared" si="42"/>
        <v>0</v>
      </c>
      <c r="K93" s="187">
        <f t="shared" si="42"/>
        <v>0</v>
      </c>
      <c r="L93" s="187">
        <f t="shared" si="42"/>
        <v>0</v>
      </c>
      <c r="M93" s="187">
        <f t="shared" si="42"/>
        <v>0</v>
      </c>
      <c r="N93" s="187">
        <f t="shared" si="42"/>
        <v>0</v>
      </c>
      <c r="O93" s="203"/>
      <c r="P93" s="204"/>
      <c r="Q93" s="204"/>
      <c r="R93" s="204"/>
      <c r="S93" s="209"/>
      <c r="T93" s="209"/>
      <c r="U93" s="209"/>
    </row>
    <row r="94" s="89" customFormat="1" ht="18.75" customHeight="1" spans="1:21">
      <c r="A94" s="184" t="s">
        <v>204</v>
      </c>
      <c r="B94" s="184" t="s">
        <v>359</v>
      </c>
      <c r="C94" s="184" t="s">
        <v>108</v>
      </c>
      <c r="D94" s="211" t="s">
        <v>221</v>
      </c>
      <c r="E94" s="186">
        <f>SUM(F94:N94)</f>
        <v>1.86</v>
      </c>
      <c r="F94" s="142"/>
      <c r="G94" s="142"/>
      <c r="H94" s="142">
        <v>1.86</v>
      </c>
      <c r="I94" s="142"/>
      <c r="J94" s="142"/>
      <c r="K94" s="142"/>
      <c r="L94" s="142"/>
      <c r="M94" s="158"/>
      <c r="N94" s="158"/>
      <c r="O94" s="205"/>
      <c r="P94" s="206"/>
      <c r="Q94" s="206"/>
      <c r="R94" s="206"/>
      <c r="S94" s="210"/>
      <c r="T94" s="210"/>
      <c r="U94" s="210"/>
    </row>
    <row r="95" ht="18.75" customHeight="1" spans="1:21">
      <c r="A95" s="184" t="s">
        <v>204</v>
      </c>
      <c r="B95" s="184" t="s">
        <v>359</v>
      </c>
      <c r="C95" s="184" t="s">
        <v>110</v>
      </c>
      <c r="D95" s="198" t="s">
        <v>222</v>
      </c>
      <c r="E95" s="186">
        <f>SUM(F95:N95)</f>
        <v>0.42</v>
      </c>
      <c r="F95" s="167"/>
      <c r="G95" s="167"/>
      <c r="H95" s="193">
        <v>0.42</v>
      </c>
      <c r="I95" s="193"/>
      <c r="J95" s="193">
        <v>0</v>
      </c>
      <c r="K95" s="193"/>
      <c r="L95" s="193">
        <v>0</v>
      </c>
      <c r="M95" s="185">
        <v>0</v>
      </c>
      <c r="N95" s="185">
        <v>0</v>
      </c>
      <c r="O95" s="199"/>
      <c r="P95" s="200"/>
      <c r="Q95" s="200"/>
      <c r="R95" s="200"/>
      <c r="S95" s="207"/>
      <c r="T95" s="207"/>
      <c r="U95" s="207"/>
    </row>
    <row r="96" s="90" customFormat="1" ht="18.75" customHeight="1" spans="1:21">
      <c r="A96" s="106"/>
      <c r="B96" s="106" t="s">
        <v>150</v>
      </c>
      <c r="C96" s="106"/>
      <c r="D96" s="191"/>
      <c r="E96" s="187">
        <f>SUM(E97)</f>
        <v>1011.52</v>
      </c>
      <c r="F96" s="187">
        <f t="shared" ref="F96:I96" si="43">SUM(F97)</f>
        <v>3.5</v>
      </c>
      <c r="G96" s="187">
        <f t="shared" si="43"/>
        <v>1008.02</v>
      </c>
      <c r="H96" s="187">
        <f t="shared" si="43"/>
        <v>0</v>
      </c>
      <c r="I96" s="187">
        <f t="shared" si="43"/>
        <v>0</v>
      </c>
      <c r="J96" s="192">
        <v>0</v>
      </c>
      <c r="K96" s="192"/>
      <c r="L96" s="192">
        <v>0</v>
      </c>
      <c r="M96" s="191">
        <v>0</v>
      </c>
      <c r="N96" s="191">
        <v>0</v>
      </c>
      <c r="O96" s="203"/>
      <c r="P96" s="204"/>
      <c r="Q96" s="204"/>
      <c r="R96" s="204"/>
      <c r="S96" s="209"/>
      <c r="T96" s="209"/>
      <c r="U96" s="209"/>
    </row>
    <row r="97" ht="18.75" customHeight="1" spans="1:21">
      <c r="A97" s="184" t="s">
        <v>204</v>
      </c>
      <c r="B97" s="184" t="s">
        <v>224</v>
      </c>
      <c r="C97" s="184" t="s">
        <v>108</v>
      </c>
      <c r="D97" s="185" t="s">
        <v>360</v>
      </c>
      <c r="E97" s="186">
        <f>SUM(F97:N97)</f>
        <v>1011.52</v>
      </c>
      <c r="F97" s="193">
        <v>3.5</v>
      </c>
      <c r="G97" s="193">
        <f>1008.02</f>
        <v>1008.02</v>
      </c>
      <c r="H97" s="193"/>
      <c r="I97" s="193"/>
      <c r="J97" s="193">
        <v>0</v>
      </c>
      <c r="K97" s="193"/>
      <c r="L97" s="193">
        <v>0</v>
      </c>
      <c r="M97" s="185">
        <v>0</v>
      </c>
      <c r="N97" s="185">
        <v>0</v>
      </c>
      <c r="O97" s="199"/>
      <c r="P97" s="200"/>
      <c r="Q97" s="200"/>
      <c r="R97" s="200"/>
      <c r="S97" s="207"/>
      <c r="T97" s="207"/>
      <c r="U97" s="207"/>
    </row>
    <row r="98" s="172" customFormat="1" ht="18.75" customHeight="1" spans="1:21">
      <c r="A98" s="188" t="s">
        <v>226</v>
      </c>
      <c r="B98" s="188"/>
      <c r="C98" s="188"/>
      <c r="D98" s="189"/>
      <c r="E98" s="190">
        <f>E99+E101+E103</f>
        <v>285.5</v>
      </c>
      <c r="F98" s="190">
        <f t="shared" ref="F98:J98" si="44">F99+F101+F103</f>
        <v>185.3</v>
      </c>
      <c r="G98" s="190">
        <f t="shared" si="44"/>
        <v>0</v>
      </c>
      <c r="H98" s="190">
        <f t="shared" si="44"/>
        <v>100.2</v>
      </c>
      <c r="I98" s="190">
        <f t="shared" si="44"/>
        <v>0</v>
      </c>
      <c r="J98" s="190">
        <f t="shared" si="44"/>
        <v>0</v>
      </c>
      <c r="K98" s="190"/>
      <c r="L98" s="215">
        <v>0</v>
      </c>
      <c r="M98" s="189">
        <v>0</v>
      </c>
      <c r="N98" s="189">
        <v>0</v>
      </c>
      <c r="O98" s="201"/>
      <c r="P98" s="202"/>
      <c r="Q98" s="202"/>
      <c r="R98" s="202"/>
      <c r="S98" s="208"/>
      <c r="T98" s="208"/>
      <c r="U98" s="208"/>
    </row>
    <row r="99" s="90" customFormat="1" ht="18.75" customHeight="1" spans="1:21">
      <c r="A99" s="106"/>
      <c r="B99" s="106" t="s">
        <v>108</v>
      </c>
      <c r="C99" s="106"/>
      <c r="D99" s="191"/>
      <c r="E99" s="187">
        <f>SUM(E100)</f>
        <v>34.81</v>
      </c>
      <c r="F99" s="187">
        <f t="shared" ref="F99:N99" si="45">SUM(F100)</f>
        <v>34.81</v>
      </c>
      <c r="G99" s="187">
        <f t="shared" si="45"/>
        <v>0</v>
      </c>
      <c r="H99" s="187">
        <f t="shared" si="45"/>
        <v>0</v>
      </c>
      <c r="I99" s="187">
        <f t="shared" si="45"/>
        <v>0</v>
      </c>
      <c r="J99" s="187">
        <f t="shared" si="45"/>
        <v>0</v>
      </c>
      <c r="K99" s="187">
        <f t="shared" si="45"/>
        <v>0</v>
      </c>
      <c r="L99" s="187">
        <f t="shared" si="45"/>
        <v>0</v>
      </c>
      <c r="M99" s="187">
        <f t="shared" si="45"/>
        <v>0</v>
      </c>
      <c r="N99" s="187">
        <f t="shared" si="45"/>
        <v>0</v>
      </c>
      <c r="O99" s="203"/>
      <c r="P99" s="204"/>
      <c r="Q99" s="204"/>
      <c r="R99" s="204"/>
      <c r="S99" s="209"/>
      <c r="T99" s="209"/>
      <c r="U99" s="209"/>
    </row>
    <row r="100" ht="18.75" customHeight="1" spans="1:21">
      <c r="A100" s="184" t="s">
        <v>228</v>
      </c>
      <c r="B100" s="184" t="s">
        <v>110</v>
      </c>
      <c r="C100" s="184" t="s">
        <v>108</v>
      </c>
      <c r="D100" s="185" t="s">
        <v>361</v>
      </c>
      <c r="E100" s="186">
        <f>SUM(F100:N100)</f>
        <v>34.81</v>
      </c>
      <c r="F100" s="193">
        <v>34.81</v>
      </c>
      <c r="G100" s="193"/>
      <c r="H100" s="193">
        <v>0</v>
      </c>
      <c r="I100" s="193"/>
      <c r="J100" s="193">
        <v>0</v>
      </c>
      <c r="K100" s="193"/>
      <c r="L100" s="193">
        <v>0</v>
      </c>
      <c r="M100" s="185">
        <v>0</v>
      </c>
      <c r="N100" s="185">
        <v>0</v>
      </c>
      <c r="O100" s="199"/>
      <c r="P100" s="200"/>
      <c r="Q100" s="200"/>
      <c r="R100" s="200"/>
      <c r="S100" s="207"/>
      <c r="T100" s="207"/>
      <c r="U100" s="207"/>
    </row>
    <row r="101" s="90" customFormat="1" ht="18.75" customHeight="1" spans="1:21">
      <c r="A101" s="106"/>
      <c r="B101" s="106" t="s">
        <v>118</v>
      </c>
      <c r="C101" s="106"/>
      <c r="D101" s="191"/>
      <c r="E101" s="187">
        <f>SUM(E102:E102)</f>
        <v>57.91</v>
      </c>
      <c r="F101" s="187">
        <f t="shared" ref="F101:N101" si="46">SUM(F102:F102)</f>
        <v>57.91</v>
      </c>
      <c r="G101" s="187">
        <f t="shared" si="46"/>
        <v>0</v>
      </c>
      <c r="H101" s="187">
        <f t="shared" si="46"/>
        <v>0</v>
      </c>
      <c r="I101" s="187">
        <f t="shared" si="46"/>
        <v>0</v>
      </c>
      <c r="J101" s="187">
        <f t="shared" si="46"/>
        <v>0</v>
      </c>
      <c r="K101" s="187">
        <f t="shared" si="46"/>
        <v>0</v>
      </c>
      <c r="L101" s="187">
        <f t="shared" si="46"/>
        <v>0</v>
      </c>
      <c r="M101" s="187">
        <f t="shared" si="46"/>
        <v>0</v>
      </c>
      <c r="N101" s="187">
        <f t="shared" si="46"/>
        <v>0</v>
      </c>
      <c r="O101" s="203"/>
      <c r="P101" s="204"/>
      <c r="Q101" s="204"/>
      <c r="R101" s="204"/>
      <c r="S101" s="209"/>
      <c r="T101" s="209"/>
      <c r="U101" s="209"/>
    </row>
    <row r="102" ht="18.75" customHeight="1" spans="1:21">
      <c r="A102" s="184" t="s">
        <v>228</v>
      </c>
      <c r="B102" s="184" t="s">
        <v>120</v>
      </c>
      <c r="C102" s="184" t="s">
        <v>108</v>
      </c>
      <c r="D102" s="185" t="s">
        <v>362</v>
      </c>
      <c r="E102" s="186">
        <f>SUM(F102:N102)</f>
        <v>57.91</v>
      </c>
      <c r="F102" s="193">
        <v>57.91</v>
      </c>
      <c r="G102" s="193">
        <v>0</v>
      </c>
      <c r="H102" s="193">
        <v>0</v>
      </c>
      <c r="I102" s="193"/>
      <c r="J102" s="193"/>
      <c r="K102" s="193"/>
      <c r="L102" s="193">
        <v>0</v>
      </c>
      <c r="M102" s="185">
        <v>0</v>
      </c>
      <c r="N102" s="185">
        <v>0</v>
      </c>
      <c r="O102" s="199"/>
      <c r="P102" s="200"/>
      <c r="Q102" s="200"/>
      <c r="R102" s="200"/>
      <c r="S102" s="207"/>
      <c r="T102" s="207"/>
      <c r="U102" s="207"/>
    </row>
    <row r="103" s="90" customFormat="1" ht="18.75" customHeight="1" spans="1:21">
      <c r="A103" s="106"/>
      <c r="B103" s="106" t="s">
        <v>137</v>
      </c>
      <c r="C103" s="106"/>
      <c r="D103" s="191"/>
      <c r="E103" s="187">
        <f>SUM(D104:E107)</f>
        <v>192.78</v>
      </c>
      <c r="F103" s="187">
        <f>SUM(F104:F107)</f>
        <v>92.58</v>
      </c>
      <c r="G103" s="187">
        <f t="shared" ref="G103:H103" si="47">SUM(G104:G107)</f>
        <v>0</v>
      </c>
      <c r="H103" s="187">
        <f t="shared" si="47"/>
        <v>100.2</v>
      </c>
      <c r="I103" s="192"/>
      <c r="J103" s="192">
        <v>0</v>
      </c>
      <c r="K103" s="192"/>
      <c r="L103" s="192">
        <v>0</v>
      </c>
      <c r="M103" s="191">
        <v>0</v>
      </c>
      <c r="N103" s="191">
        <v>0</v>
      </c>
      <c r="O103" s="203"/>
      <c r="P103" s="204"/>
      <c r="Q103" s="204"/>
      <c r="R103" s="204"/>
      <c r="S103" s="209"/>
      <c r="T103" s="209"/>
      <c r="U103" s="209"/>
    </row>
    <row r="104" ht="18.75" customHeight="1" spans="1:21">
      <c r="A104" s="184" t="s">
        <v>228</v>
      </c>
      <c r="B104" s="184" t="s">
        <v>139</v>
      </c>
      <c r="C104" s="184" t="s">
        <v>108</v>
      </c>
      <c r="D104" s="185" t="s">
        <v>363</v>
      </c>
      <c r="E104" s="186">
        <f>SUM(F104:N104)</f>
        <v>10.51</v>
      </c>
      <c r="F104" s="193">
        <v>10.51</v>
      </c>
      <c r="G104" s="193">
        <v>0</v>
      </c>
      <c r="H104" s="193">
        <v>0</v>
      </c>
      <c r="I104" s="193"/>
      <c r="J104" s="193">
        <v>0</v>
      </c>
      <c r="K104" s="193"/>
      <c r="L104" s="193">
        <v>0</v>
      </c>
      <c r="M104" s="185">
        <v>0</v>
      </c>
      <c r="N104" s="185">
        <v>0</v>
      </c>
      <c r="O104" s="199"/>
      <c r="P104" s="200"/>
      <c r="Q104" s="200"/>
      <c r="R104" s="200"/>
      <c r="S104" s="207"/>
      <c r="T104" s="207"/>
      <c r="U104" s="207"/>
    </row>
    <row r="105" ht="18.75" customHeight="1" spans="1:21">
      <c r="A105" s="184" t="s">
        <v>228</v>
      </c>
      <c r="B105" s="184" t="s">
        <v>139</v>
      </c>
      <c r="C105" s="184" t="s">
        <v>110</v>
      </c>
      <c r="D105" s="185" t="s">
        <v>364</v>
      </c>
      <c r="E105" s="186">
        <f>SUM(F105:N105)</f>
        <v>71.4</v>
      </c>
      <c r="F105" s="193">
        <v>71.4</v>
      </c>
      <c r="G105" s="193">
        <v>0</v>
      </c>
      <c r="H105" s="193">
        <v>0</v>
      </c>
      <c r="I105" s="193"/>
      <c r="J105" s="193">
        <v>0</v>
      </c>
      <c r="K105" s="193"/>
      <c r="L105" s="193">
        <v>0</v>
      </c>
      <c r="M105" s="185">
        <v>0</v>
      </c>
      <c r="N105" s="185">
        <v>0</v>
      </c>
      <c r="O105" s="199"/>
      <c r="P105" s="200"/>
      <c r="Q105" s="200"/>
      <c r="R105" s="200"/>
      <c r="S105" s="207"/>
      <c r="T105" s="207"/>
      <c r="U105" s="207"/>
    </row>
    <row r="106" ht="18.75" customHeight="1" spans="1:21">
      <c r="A106" s="184" t="s">
        <v>228</v>
      </c>
      <c r="B106" s="184" t="s">
        <v>139</v>
      </c>
      <c r="C106" s="184" t="s">
        <v>104</v>
      </c>
      <c r="D106" s="185" t="s">
        <v>365</v>
      </c>
      <c r="E106" s="186">
        <f>SUM(F106:N106)</f>
        <v>100.2</v>
      </c>
      <c r="F106" s="193">
        <v>0</v>
      </c>
      <c r="G106" s="193">
        <v>0</v>
      </c>
      <c r="H106" s="193">
        <v>100.2</v>
      </c>
      <c r="I106" s="193"/>
      <c r="J106" s="193">
        <v>0</v>
      </c>
      <c r="K106" s="193"/>
      <c r="L106" s="193">
        <v>0</v>
      </c>
      <c r="M106" s="185">
        <v>0</v>
      </c>
      <c r="N106" s="185">
        <v>0</v>
      </c>
      <c r="O106" s="199"/>
      <c r="P106" s="200"/>
      <c r="Q106" s="200"/>
      <c r="R106" s="200"/>
      <c r="S106" s="207"/>
      <c r="T106" s="207"/>
      <c r="U106" s="207"/>
    </row>
    <row r="107" ht="18.75" customHeight="1" spans="1:21">
      <c r="A107" s="184" t="s">
        <v>228</v>
      </c>
      <c r="B107" s="184" t="s">
        <v>139</v>
      </c>
      <c r="C107" s="184" t="s">
        <v>150</v>
      </c>
      <c r="D107" s="185" t="s">
        <v>366</v>
      </c>
      <c r="E107" s="186">
        <f>SUM(F107:N107)</f>
        <v>10.67</v>
      </c>
      <c r="F107" s="193">
        <v>10.67</v>
      </c>
      <c r="G107" s="193">
        <v>0</v>
      </c>
      <c r="H107" s="193">
        <v>0</v>
      </c>
      <c r="I107" s="193"/>
      <c r="J107" s="193">
        <v>0</v>
      </c>
      <c r="K107" s="193"/>
      <c r="L107" s="193">
        <v>0</v>
      </c>
      <c r="M107" s="185">
        <v>0</v>
      </c>
      <c r="N107" s="185">
        <v>0</v>
      </c>
      <c r="O107" s="199"/>
      <c r="P107" s="200"/>
      <c r="Q107" s="200"/>
      <c r="R107" s="200"/>
      <c r="S107" s="207"/>
      <c r="T107" s="207"/>
      <c r="U107" s="207"/>
    </row>
    <row r="108" s="172" customFormat="1" ht="18.75" customHeight="1" spans="1:21">
      <c r="A108" s="188" t="s">
        <v>237</v>
      </c>
      <c r="B108" s="188"/>
      <c r="C108" s="188"/>
      <c r="D108" s="189"/>
      <c r="E108" s="190">
        <f>E109+E113+E116</f>
        <v>13780.8</v>
      </c>
      <c r="F108" s="190">
        <f t="shared" ref="F108:J108" si="48">F109+F113+F116</f>
        <v>17</v>
      </c>
      <c r="G108" s="190">
        <f t="shared" si="48"/>
        <v>13718.8</v>
      </c>
      <c r="H108" s="190">
        <f t="shared" si="48"/>
        <v>0</v>
      </c>
      <c r="I108" s="190">
        <f t="shared" si="48"/>
        <v>0</v>
      </c>
      <c r="J108" s="190">
        <f t="shared" si="48"/>
        <v>45</v>
      </c>
      <c r="K108" s="190"/>
      <c r="L108" s="215">
        <v>0</v>
      </c>
      <c r="M108" s="189">
        <v>0</v>
      </c>
      <c r="N108" s="189">
        <v>0</v>
      </c>
      <c r="O108" s="201"/>
      <c r="P108" s="202"/>
      <c r="Q108" s="202"/>
      <c r="R108" s="202"/>
      <c r="S108" s="208"/>
      <c r="T108" s="208"/>
      <c r="U108" s="208"/>
    </row>
    <row r="109" s="90" customFormat="1" ht="18" customHeight="1" spans="1:21">
      <c r="A109" s="106"/>
      <c r="B109" s="106" t="s">
        <v>108</v>
      </c>
      <c r="C109" s="106"/>
      <c r="D109" s="191"/>
      <c r="E109" s="187">
        <f>SUM(E110:E112)</f>
        <v>198.11</v>
      </c>
      <c r="F109" s="187">
        <f t="shared" ref="F109:J109" si="49">SUM(F110:F112)</f>
        <v>17</v>
      </c>
      <c r="G109" s="187">
        <f t="shared" si="49"/>
        <v>136.11</v>
      </c>
      <c r="H109" s="187">
        <f t="shared" si="49"/>
        <v>0</v>
      </c>
      <c r="I109" s="187">
        <f t="shared" si="49"/>
        <v>0</v>
      </c>
      <c r="J109" s="187">
        <f t="shared" si="49"/>
        <v>45</v>
      </c>
      <c r="K109" s="187"/>
      <c r="L109" s="192">
        <v>0</v>
      </c>
      <c r="M109" s="191">
        <v>0</v>
      </c>
      <c r="N109" s="191">
        <v>0</v>
      </c>
      <c r="O109" s="203"/>
      <c r="P109" s="204"/>
      <c r="Q109" s="204"/>
      <c r="R109" s="204"/>
      <c r="S109" s="209"/>
      <c r="T109" s="209"/>
      <c r="U109" s="209"/>
    </row>
    <row r="110" ht="18.75" customHeight="1" spans="1:21">
      <c r="A110" s="184" t="s">
        <v>237</v>
      </c>
      <c r="B110" s="184" t="s">
        <v>108</v>
      </c>
      <c r="C110" s="184" t="s">
        <v>124</v>
      </c>
      <c r="D110" s="198" t="s">
        <v>239</v>
      </c>
      <c r="E110" s="186">
        <f>SUM(F110:N110)</f>
        <v>100</v>
      </c>
      <c r="F110" s="193"/>
      <c r="G110" s="193">
        <v>100</v>
      </c>
      <c r="H110" s="193">
        <v>0</v>
      </c>
      <c r="I110" s="193"/>
      <c r="J110" s="193">
        <v>0</v>
      </c>
      <c r="K110" s="193"/>
      <c r="L110" s="193">
        <v>0</v>
      </c>
      <c r="M110" s="185">
        <v>0</v>
      </c>
      <c r="N110" s="185">
        <v>0</v>
      </c>
      <c r="O110" s="199"/>
      <c r="P110" s="200"/>
      <c r="Q110" s="200"/>
      <c r="R110" s="200"/>
      <c r="S110" s="207"/>
      <c r="T110" s="207"/>
      <c r="U110" s="207"/>
    </row>
    <row r="111" ht="18.75" customHeight="1" spans="1:21">
      <c r="A111" s="184" t="s">
        <v>237</v>
      </c>
      <c r="B111" s="184" t="s">
        <v>108</v>
      </c>
      <c r="C111" s="184" t="s">
        <v>127</v>
      </c>
      <c r="D111" s="198" t="s">
        <v>240</v>
      </c>
      <c r="E111" s="186">
        <f t="shared" ref="E111:E120" si="50">SUM(F111:N111)</f>
        <v>2.99</v>
      </c>
      <c r="F111" s="193"/>
      <c r="G111" s="193">
        <v>2.99</v>
      </c>
      <c r="H111" s="193"/>
      <c r="I111" s="193"/>
      <c r="J111" s="193"/>
      <c r="K111" s="193"/>
      <c r="L111" s="193"/>
      <c r="M111" s="185"/>
      <c r="N111" s="185"/>
      <c r="O111" s="199"/>
      <c r="P111" s="200"/>
      <c r="Q111" s="200"/>
      <c r="R111" s="200"/>
      <c r="S111" s="207"/>
      <c r="T111" s="207"/>
      <c r="U111" s="207"/>
    </row>
    <row r="112" ht="18.75" customHeight="1" spans="1:21">
      <c r="A112" s="212" t="s">
        <v>241</v>
      </c>
      <c r="B112" s="184" t="s">
        <v>242</v>
      </c>
      <c r="C112" s="184" t="s">
        <v>150</v>
      </c>
      <c r="D112" s="198" t="s">
        <v>243</v>
      </c>
      <c r="E112" s="186">
        <f t="shared" si="50"/>
        <v>95.12</v>
      </c>
      <c r="F112" s="193">
        <v>17</v>
      </c>
      <c r="G112" s="193">
        <f>32.48+0.64</f>
        <v>33.12</v>
      </c>
      <c r="H112" s="193">
        <v>0</v>
      </c>
      <c r="I112" s="193"/>
      <c r="J112" s="193">
        <v>45</v>
      </c>
      <c r="K112" s="193"/>
      <c r="L112" s="193">
        <v>0</v>
      </c>
      <c r="M112" s="185">
        <v>0</v>
      </c>
      <c r="N112" s="185">
        <v>0</v>
      </c>
      <c r="O112" s="199"/>
      <c r="P112" s="200"/>
      <c r="Q112" s="200"/>
      <c r="R112" s="200"/>
      <c r="S112" s="207"/>
      <c r="T112" s="207"/>
      <c r="U112" s="207"/>
    </row>
    <row r="113" s="90" customFormat="1" ht="18.75" customHeight="1" spans="1:21">
      <c r="A113" s="106"/>
      <c r="B113" s="106" t="s">
        <v>110</v>
      </c>
      <c r="C113" s="106"/>
      <c r="D113" s="191"/>
      <c r="E113" s="187">
        <f>SUM(E114:E115)</f>
        <v>117.89</v>
      </c>
      <c r="F113" s="187">
        <f t="shared" ref="F113:N113" si="51">SUM(F114:F115)</f>
        <v>0</v>
      </c>
      <c r="G113" s="187">
        <f t="shared" si="51"/>
        <v>117.89</v>
      </c>
      <c r="H113" s="187">
        <f t="shared" si="51"/>
        <v>0</v>
      </c>
      <c r="I113" s="187">
        <f t="shared" si="51"/>
        <v>0</v>
      </c>
      <c r="J113" s="187">
        <f t="shared" si="51"/>
        <v>0</v>
      </c>
      <c r="K113" s="187">
        <f t="shared" si="51"/>
        <v>0</v>
      </c>
      <c r="L113" s="187">
        <f t="shared" si="51"/>
        <v>0</v>
      </c>
      <c r="M113" s="187">
        <f t="shared" si="51"/>
        <v>0</v>
      </c>
      <c r="N113" s="187">
        <f t="shared" si="51"/>
        <v>0</v>
      </c>
      <c r="O113" s="203"/>
      <c r="P113" s="204"/>
      <c r="Q113" s="204"/>
      <c r="R113" s="204"/>
      <c r="S113" s="209"/>
      <c r="T113" s="209"/>
      <c r="U113" s="209"/>
    </row>
    <row r="114" ht="18.75" customHeight="1" spans="1:21">
      <c r="A114" s="184" t="s">
        <v>241</v>
      </c>
      <c r="B114" s="184" t="s">
        <v>205</v>
      </c>
      <c r="C114" s="184" t="s">
        <v>104</v>
      </c>
      <c r="D114" s="198" t="s">
        <v>245</v>
      </c>
      <c r="E114" s="186">
        <f t="shared" si="50"/>
        <v>27.99</v>
      </c>
      <c r="F114" s="193">
        <v>0</v>
      </c>
      <c r="G114" s="193">
        <v>27.99</v>
      </c>
      <c r="H114" s="193">
        <v>0</v>
      </c>
      <c r="I114" s="193"/>
      <c r="J114" s="193">
        <v>0</v>
      </c>
      <c r="K114" s="193"/>
      <c r="L114" s="193">
        <v>0</v>
      </c>
      <c r="M114" s="185">
        <v>0</v>
      </c>
      <c r="N114" s="185">
        <v>0</v>
      </c>
      <c r="O114" s="199"/>
      <c r="P114" s="200"/>
      <c r="Q114" s="200"/>
      <c r="R114" s="200"/>
      <c r="S114" s="207"/>
      <c r="T114" s="207"/>
      <c r="U114" s="207"/>
    </row>
    <row r="115" ht="18.75" customHeight="1" spans="1:21">
      <c r="A115" s="184" t="s">
        <v>241</v>
      </c>
      <c r="B115" s="184" t="s">
        <v>205</v>
      </c>
      <c r="C115" s="184" t="s">
        <v>150</v>
      </c>
      <c r="D115" s="198" t="s">
        <v>246</v>
      </c>
      <c r="E115" s="186">
        <f t="shared" si="50"/>
        <v>89.9</v>
      </c>
      <c r="F115" s="193">
        <v>0</v>
      </c>
      <c r="G115" s="193">
        <v>89.9</v>
      </c>
      <c r="H115" s="193">
        <v>0</v>
      </c>
      <c r="I115" s="193"/>
      <c r="J115" s="193">
        <v>0</v>
      </c>
      <c r="K115" s="193"/>
      <c r="L115" s="193">
        <v>0</v>
      </c>
      <c r="M115" s="185">
        <v>0</v>
      </c>
      <c r="N115" s="185">
        <v>0</v>
      </c>
      <c r="O115" s="199"/>
      <c r="P115" s="200"/>
      <c r="Q115" s="200"/>
      <c r="R115" s="200"/>
      <c r="S115" s="207"/>
      <c r="T115" s="207"/>
      <c r="U115" s="207"/>
    </row>
    <row r="116" s="90" customFormat="1" ht="18.75" customHeight="1" spans="1:21">
      <c r="A116" s="106"/>
      <c r="B116" s="106" t="s">
        <v>104</v>
      </c>
      <c r="C116" s="106"/>
      <c r="D116" s="191"/>
      <c r="E116" s="187">
        <f>SUM(E117:E120)</f>
        <v>13464.8</v>
      </c>
      <c r="F116" s="187">
        <f t="shared" ref="F116:G116" si="52">SUM(F117:F120)</f>
        <v>0</v>
      </c>
      <c r="G116" s="187">
        <f t="shared" si="52"/>
        <v>13464.8</v>
      </c>
      <c r="H116" s="192">
        <v>0</v>
      </c>
      <c r="I116" s="192"/>
      <c r="J116" s="192">
        <v>0</v>
      </c>
      <c r="K116" s="192"/>
      <c r="L116" s="192">
        <v>0</v>
      </c>
      <c r="M116" s="191">
        <v>0</v>
      </c>
      <c r="N116" s="191">
        <v>0</v>
      </c>
      <c r="O116" s="203"/>
      <c r="P116" s="204"/>
      <c r="Q116" s="204"/>
      <c r="R116" s="204"/>
      <c r="S116" s="209"/>
      <c r="T116" s="209"/>
      <c r="U116" s="209"/>
    </row>
    <row r="117" ht="18.75" customHeight="1" spans="1:21">
      <c r="A117" s="184" t="s">
        <v>241</v>
      </c>
      <c r="B117" s="184" t="s">
        <v>107</v>
      </c>
      <c r="C117" s="184" t="s">
        <v>108</v>
      </c>
      <c r="D117" s="185" t="s">
        <v>367</v>
      </c>
      <c r="E117" s="186">
        <f t="shared" si="50"/>
        <v>24.4</v>
      </c>
      <c r="F117" s="193">
        <v>0</v>
      </c>
      <c r="G117" s="193">
        <v>24.4</v>
      </c>
      <c r="H117" s="193">
        <v>0</v>
      </c>
      <c r="I117" s="193"/>
      <c r="J117" s="193">
        <v>0</v>
      </c>
      <c r="K117" s="193"/>
      <c r="L117" s="193">
        <v>0</v>
      </c>
      <c r="M117" s="185">
        <v>0</v>
      </c>
      <c r="N117" s="185">
        <v>0</v>
      </c>
      <c r="O117" s="199"/>
      <c r="P117" s="200"/>
      <c r="Q117" s="200"/>
      <c r="R117" s="200"/>
      <c r="S117" s="207"/>
      <c r="T117" s="207"/>
      <c r="U117" s="207"/>
    </row>
    <row r="118" ht="18.75" customHeight="1" spans="1:21">
      <c r="A118" s="184" t="s">
        <v>241</v>
      </c>
      <c r="B118" s="184" t="s">
        <v>107</v>
      </c>
      <c r="C118" s="184" t="s">
        <v>110</v>
      </c>
      <c r="D118" s="185" t="s">
        <v>368</v>
      </c>
      <c r="E118" s="186">
        <f t="shared" si="50"/>
        <v>13033.75</v>
      </c>
      <c r="F118" s="193">
        <v>0</v>
      </c>
      <c r="G118" s="193">
        <f>11083.75+1950</f>
        <v>13033.75</v>
      </c>
      <c r="H118" s="193">
        <v>0</v>
      </c>
      <c r="I118" s="193"/>
      <c r="J118" s="193">
        <v>0</v>
      </c>
      <c r="K118" s="193"/>
      <c r="L118" s="193">
        <v>0</v>
      </c>
      <c r="M118" s="185">
        <v>0</v>
      </c>
      <c r="N118" s="185">
        <v>0</v>
      </c>
      <c r="O118" s="199"/>
      <c r="P118" s="200"/>
      <c r="Q118" s="200"/>
      <c r="R118" s="200"/>
      <c r="S118" s="207"/>
      <c r="T118" s="207"/>
      <c r="U118" s="207"/>
    </row>
    <row r="119" ht="18.75" customHeight="1" spans="1:21">
      <c r="A119" s="184" t="s">
        <v>241</v>
      </c>
      <c r="B119" s="184" t="s">
        <v>107</v>
      </c>
      <c r="C119" s="184" t="s">
        <v>118</v>
      </c>
      <c r="D119" s="198" t="s">
        <v>250</v>
      </c>
      <c r="E119" s="186">
        <f t="shared" si="50"/>
        <v>21.42</v>
      </c>
      <c r="F119" s="193"/>
      <c r="G119" s="193">
        <v>21.42</v>
      </c>
      <c r="H119" s="193"/>
      <c r="I119" s="193"/>
      <c r="J119" s="193"/>
      <c r="K119" s="193"/>
      <c r="L119" s="193"/>
      <c r="M119" s="185"/>
      <c r="N119" s="185"/>
      <c r="O119" s="199"/>
      <c r="P119" s="200"/>
      <c r="Q119" s="200"/>
      <c r="R119" s="200"/>
      <c r="S119" s="207"/>
      <c r="T119" s="207"/>
      <c r="U119" s="207"/>
    </row>
    <row r="120" ht="18.75" customHeight="1" spans="1:21">
      <c r="A120" s="184" t="s">
        <v>241</v>
      </c>
      <c r="B120" s="184" t="s">
        <v>107</v>
      </c>
      <c r="C120" s="184" t="s">
        <v>150</v>
      </c>
      <c r="D120" s="185" t="s">
        <v>369</v>
      </c>
      <c r="E120" s="186">
        <f t="shared" si="50"/>
        <v>385.23</v>
      </c>
      <c r="F120" s="193">
        <v>0</v>
      </c>
      <c r="G120" s="193">
        <v>385.23</v>
      </c>
      <c r="H120" s="193">
        <v>0</v>
      </c>
      <c r="I120" s="193"/>
      <c r="J120" s="193">
        <v>0</v>
      </c>
      <c r="K120" s="193"/>
      <c r="L120" s="193">
        <v>0</v>
      </c>
      <c r="M120" s="185">
        <v>0</v>
      </c>
      <c r="N120" s="185">
        <v>0</v>
      </c>
      <c r="O120" s="199"/>
      <c r="P120" s="200"/>
      <c r="Q120" s="200"/>
      <c r="R120" s="200"/>
      <c r="S120" s="207"/>
      <c r="T120" s="207"/>
      <c r="U120" s="207"/>
    </row>
    <row r="121" s="173" customFormat="1" ht="18.75" customHeight="1" spans="1:21">
      <c r="A121" s="188" t="s">
        <v>252</v>
      </c>
      <c r="B121" s="188"/>
      <c r="C121" s="188"/>
      <c r="D121" s="189"/>
      <c r="E121" s="213">
        <f>E122+E127+E129+E131+E133</f>
        <v>10021.7</v>
      </c>
      <c r="F121" s="213">
        <f t="shared" ref="F121:N121" si="53">F122+F127+F129+F131+F133</f>
        <v>535.19</v>
      </c>
      <c r="G121" s="213">
        <f t="shared" si="53"/>
        <v>4648.11</v>
      </c>
      <c r="H121" s="213">
        <f t="shared" si="53"/>
        <v>400</v>
      </c>
      <c r="I121" s="213">
        <f t="shared" si="53"/>
        <v>0</v>
      </c>
      <c r="J121" s="213">
        <f t="shared" si="53"/>
        <v>18.4</v>
      </c>
      <c r="K121" s="213">
        <f t="shared" si="53"/>
        <v>0</v>
      </c>
      <c r="L121" s="213">
        <f t="shared" si="53"/>
        <v>4410</v>
      </c>
      <c r="M121" s="213">
        <f t="shared" si="53"/>
        <v>0</v>
      </c>
      <c r="N121" s="213">
        <f t="shared" si="53"/>
        <v>10</v>
      </c>
      <c r="O121" s="201"/>
      <c r="P121" s="216"/>
      <c r="Q121" s="216"/>
      <c r="R121" s="216"/>
      <c r="S121" s="217"/>
      <c r="T121" s="217"/>
      <c r="U121" s="217"/>
    </row>
    <row r="122" s="90" customFormat="1" ht="18.75" customHeight="1" spans="1:21">
      <c r="A122" s="106"/>
      <c r="B122" s="106" t="s">
        <v>108</v>
      </c>
      <c r="C122" s="106"/>
      <c r="D122" s="191"/>
      <c r="E122" s="187">
        <f>SUM(E123:E126)</f>
        <v>528.2</v>
      </c>
      <c r="F122" s="187">
        <f t="shared" ref="F122:N122" si="54">SUM(F123:F126)</f>
        <v>224.63</v>
      </c>
      <c r="G122" s="187">
        <f t="shared" si="54"/>
        <v>286.57</v>
      </c>
      <c r="H122" s="187">
        <f t="shared" si="54"/>
        <v>0</v>
      </c>
      <c r="I122" s="187">
        <f t="shared" si="54"/>
        <v>0</v>
      </c>
      <c r="J122" s="187">
        <f t="shared" si="54"/>
        <v>7</v>
      </c>
      <c r="K122" s="187">
        <f t="shared" si="54"/>
        <v>0</v>
      </c>
      <c r="L122" s="187">
        <f t="shared" si="54"/>
        <v>0</v>
      </c>
      <c r="M122" s="187">
        <f t="shared" si="54"/>
        <v>0</v>
      </c>
      <c r="N122" s="187">
        <f t="shared" si="54"/>
        <v>10</v>
      </c>
      <c r="O122" s="203"/>
      <c r="P122" s="204"/>
      <c r="Q122" s="204"/>
      <c r="R122" s="204"/>
      <c r="S122" s="209"/>
      <c r="T122" s="209"/>
      <c r="U122" s="209"/>
    </row>
    <row r="123" ht="18.75" customHeight="1" spans="1:21">
      <c r="A123" s="214" t="s">
        <v>254</v>
      </c>
      <c r="B123" s="214" t="s">
        <v>242</v>
      </c>
      <c r="C123" s="214" t="s">
        <v>108</v>
      </c>
      <c r="D123" s="198" t="s">
        <v>255</v>
      </c>
      <c r="E123" s="186">
        <f t="shared" ref="E123:E126" si="55">SUM(F123:N123)</f>
        <v>38.63</v>
      </c>
      <c r="F123" s="193">
        <f>34.67-0.04</f>
        <v>34.63</v>
      </c>
      <c r="G123" s="193">
        <v>4</v>
      </c>
      <c r="H123" s="193"/>
      <c r="I123" s="193"/>
      <c r="J123" s="193"/>
      <c r="K123" s="193"/>
      <c r="L123" s="193">
        <v>0</v>
      </c>
      <c r="M123" s="185">
        <v>0</v>
      </c>
      <c r="N123" s="185">
        <v>0</v>
      </c>
      <c r="O123" s="199"/>
      <c r="P123" s="200"/>
      <c r="Q123" s="200"/>
      <c r="R123" s="200"/>
      <c r="S123" s="207"/>
      <c r="T123" s="207"/>
      <c r="U123" s="207"/>
    </row>
    <row r="124" ht="18.75" customHeight="1" spans="1:21">
      <c r="A124" s="214" t="s">
        <v>254</v>
      </c>
      <c r="B124" s="214" t="s">
        <v>242</v>
      </c>
      <c r="C124" s="214" t="s">
        <v>110</v>
      </c>
      <c r="D124" s="198" t="s">
        <v>256</v>
      </c>
      <c r="E124" s="186">
        <f t="shared" si="55"/>
        <v>59</v>
      </c>
      <c r="F124" s="193"/>
      <c r="G124" s="193">
        <v>53</v>
      </c>
      <c r="H124" s="193"/>
      <c r="I124" s="193"/>
      <c r="J124" s="193">
        <v>6</v>
      </c>
      <c r="K124" s="193"/>
      <c r="L124" s="193">
        <v>0</v>
      </c>
      <c r="M124" s="185">
        <v>0</v>
      </c>
      <c r="N124" s="185">
        <v>0</v>
      </c>
      <c r="O124" s="199"/>
      <c r="P124" s="200"/>
      <c r="Q124" s="200"/>
      <c r="R124" s="200"/>
      <c r="S124" s="207"/>
      <c r="T124" s="207"/>
      <c r="U124" s="207"/>
    </row>
    <row r="125" ht="18.75" customHeight="1" spans="1:21">
      <c r="A125" s="214" t="s">
        <v>254</v>
      </c>
      <c r="B125" s="214" t="s">
        <v>242</v>
      </c>
      <c r="C125" s="214" t="s">
        <v>118</v>
      </c>
      <c r="D125" s="198" t="s">
        <v>257</v>
      </c>
      <c r="E125" s="186">
        <f t="shared" si="55"/>
        <v>137.01</v>
      </c>
      <c r="F125" s="193"/>
      <c r="G125" s="193">
        <v>137.01</v>
      </c>
      <c r="H125" s="193"/>
      <c r="I125" s="193"/>
      <c r="J125" s="193"/>
      <c r="K125" s="193"/>
      <c r="L125" s="193">
        <v>0</v>
      </c>
      <c r="M125" s="185">
        <v>0</v>
      </c>
      <c r="N125" s="185">
        <v>0</v>
      </c>
      <c r="O125" s="199"/>
      <c r="P125" s="200"/>
      <c r="Q125" s="200"/>
      <c r="R125" s="200"/>
      <c r="S125" s="207"/>
      <c r="T125" s="207"/>
      <c r="U125" s="207"/>
    </row>
    <row r="126" ht="18.75" customHeight="1" spans="1:21">
      <c r="A126" s="214" t="s">
        <v>254</v>
      </c>
      <c r="B126" s="214" t="s">
        <v>242</v>
      </c>
      <c r="C126" s="214" t="s">
        <v>150</v>
      </c>
      <c r="D126" s="198" t="s">
        <v>258</v>
      </c>
      <c r="E126" s="186">
        <f t="shared" si="55"/>
        <v>293.56</v>
      </c>
      <c r="F126" s="193">
        <v>190</v>
      </c>
      <c r="G126" s="193">
        <f>86.23+0.33+6</f>
        <v>92.56</v>
      </c>
      <c r="H126" s="193"/>
      <c r="I126" s="193"/>
      <c r="J126" s="193">
        <v>1</v>
      </c>
      <c r="K126" s="193"/>
      <c r="L126" s="193">
        <v>0</v>
      </c>
      <c r="M126" s="185">
        <v>0</v>
      </c>
      <c r="N126" s="185">
        <v>10</v>
      </c>
      <c r="O126" s="199"/>
      <c r="P126" s="200"/>
      <c r="Q126" s="200"/>
      <c r="R126" s="200"/>
      <c r="S126" s="207"/>
      <c r="T126" s="207"/>
      <c r="U126" s="207"/>
    </row>
    <row r="127" s="90" customFormat="1" ht="18.75" customHeight="1" spans="1:21">
      <c r="A127" s="106"/>
      <c r="B127" s="106" t="s">
        <v>110</v>
      </c>
      <c r="C127" s="106"/>
      <c r="D127" s="191"/>
      <c r="E127" s="187">
        <f>SUM(E128)</f>
        <v>612.5</v>
      </c>
      <c r="F127" s="187">
        <f t="shared" ref="F127:N127" si="56">SUM(F128)</f>
        <v>0</v>
      </c>
      <c r="G127" s="187">
        <f t="shared" si="56"/>
        <v>606.1</v>
      </c>
      <c r="H127" s="187">
        <f t="shared" si="56"/>
        <v>0</v>
      </c>
      <c r="I127" s="187">
        <f t="shared" si="56"/>
        <v>0</v>
      </c>
      <c r="J127" s="187">
        <f t="shared" si="56"/>
        <v>6.4</v>
      </c>
      <c r="K127" s="187">
        <f t="shared" si="56"/>
        <v>0</v>
      </c>
      <c r="L127" s="187">
        <f t="shared" si="56"/>
        <v>0</v>
      </c>
      <c r="M127" s="187">
        <f t="shared" si="56"/>
        <v>0</v>
      </c>
      <c r="N127" s="187">
        <f t="shared" si="56"/>
        <v>0</v>
      </c>
      <c r="O127" s="203"/>
      <c r="P127" s="204"/>
      <c r="Q127" s="204"/>
      <c r="R127" s="204"/>
      <c r="S127" s="209"/>
      <c r="T127" s="209"/>
      <c r="U127" s="209"/>
    </row>
    <row r="128" ht="18.75" customHeight="1" spans="1:21">
      <c r="A128" s="184" t="s">
        <v>254</v>
      </c>
      <c r="B128" s="184" t="s">
        <v>205</v>
      </c>
      <c r="C128" s="184" t="s">
        <v>108</v>
      </c>
      <c r="D128" s="185" t="s">
        <v>370</v>
      </c>
      <c r="E128" s="186">
        <f>SUM(F128:N128)</f>
        <v>612.5</v>
      </c>
      <c r="F128" s="193">
        <v>0</v>
      </c>
      <c r="G128" s="193">
        <v>606.1</v>
      </c>
      <c r="H128" s="193">
        <v>0</v>
      </c>
      <c r="I128" s="193"/>
      <c r="J128" s="193">
        <v>6.4</v>
      </c>
      <c r="K128" s="193"/>
      <c r="L128" s="193">
        <v>0</v>
      </c>
      <c r="M128" s="185">
        <v>0</v>
      </c>
      <c r="N128" s="185">
        <v>0</v>
      </c>
      <c r="O128" s="199"/>
      <c r="P128" s="200"/>
      <c r="Q128" s="200"/>
      <c r="R128" s="200"/>
      <c r="S128" s="207"/>
      <c r="T128" s="207"/>
      <c r="U128" s="207"/>
    </row>
    <row r="129" s="90" customFormat="1" ht="18.75" customHeight="1" spans="1:21">
      <c r="A129" s="106"/>
      <c r="B129" s="106" t="s">
        <v>104</v>
      </c>
      <c r="C129" s="106"/>
      <c r="D129" s="191"/>
      <c r="E129" s="187">
        <f>SUM(E130)</f>
        <v>1465</v>
      </c>
      <c r="F129" s="187">
        <f t="shared" ref="F129:N129" si="57">SUM(F130)</f>
        <v>0</v>
      </c>
      <c r="G129" s="187">
        <f t="shared" si="57"/>
        <v>1460</v>
      </c>
      <c r="H129" s="187">
        <f t="shared" si="57"/>
        <v>0</v>
      </c>
      <c r="I129" s="187">
        <f t="shared" si="57"/>
        <v>0</v>
      </c>
      <c r="J129" s="187">
        <f t="shared" si="57"/>
        <v>5</v>
      </c>
      <c r="K129" s="187">
        <f t="shared" si="57"/>
        <v>0</v>
      </c>
      <c r="L129" s="187">
        <f t="shared" si="57"/>
        <v>0</v>
      </c>
      <c r="M129" s="187">
        <f t="shared" si="57"/>
        <v>0</v>
      </c>
      <c r="N129" s="187">
        <f t="shared" si="57"/>
        <v>0</v>
      </c>
      <c r="O129" s="203"/>
      <c r="P129" s="204"/>
      <c r="Q129" s="204"/>
      <c r="R129" s="204"/>
      <c r="S129" s="209"/>
      <c r="T129" s="209"/>
      <c r="U129" s="209"/>
    </row>
    <row r="130" ht="18.75" customHeight="1" spans="1:21">
      <c r="A130" s="184" t="s">
        <v>254</v>
      </c>
      <c r="B130" s="184" t="s">
        <v>107</v>
      </c>
      <c r="C130" s="184" t="s">
        <v>150</v>
      </c>
      <c r="D130" s="185" t="s">
        <v>371</v>
      </c>
      <c r="E130" s="186">
        <f>SUM(F130:N130)</f>
        <v>1465</v>
      </c>
      <c r="F130" s="193">
        <v>0</v>
      </c>
      <c r="G130" s="193">
        <v>1460</v>
      </c>
      <c r="H130" s="193">
        <v>0</v>
      </c>
      <c r="I130" s="193"/>
      <c r="J130" s="193">
        <v>5</v>
      </c>
      <c r="K130" s="193"/>
      <c r="L130" s="193">
        <v>0</v>
      </c>
      <c r="M130" s="185">
        <v>0</v>
      </c>
      <c r="N130" s="185">
        <v>0</v>
      </c>
      <c r="O130" s="199"/>
      <c r="P130" s="200"/>
      <c r="Q130" s="200"/>
      <c r="R130" s="200"/>
      <c r="S130" s="207"/>
      <c r="T130" s="207"/>
      <c r="U130" s="207"/>
    </row>
    <row r="131" s="90" customFormat="1" ht="18.75" customHeight="1" spans="1:21">
      <c r="A131" s="106"/>
      <c r="B131" s="106" t="s">
        <v>124</v>
      </c>
      <c r="C131" s="106"/>
      <c r="D131" s="191"/>
      <c r="E131" s="187">
        <f>SUM(E132)</f>
        <v>2295.44</v>
      </c>
      <c r="F131" s="187">
        <f t="shared" ref="F131:G131" si="58">SUM(F132)</f>
        <v>0</v>
      </c>
      <c r="G131" s="187">
        <f t="shared" si="58"/>
        <v>2295.44</v>
      </c>
      <c r="H131" s="192">
        <v>0</v>
      </c>
      <c r="I131" s="192"/>
      <c r="J131" s="192">
        <v>0</v>
      </c>
      <c r="K131" s="192"/>
      <c r="L131" s="192">
        <v>0</v>
      </c>
      <c r="M131" s="191">
        <v>0</v>
      </c>
      <c r="N131" s="191">
        <v>0</v>
      </c>
      <c r="O131" s="203"/>
      <c r="P131" s="204"/>
      <c r="Q131" s="204"/>
      <c r="R131" s="204"/>
      <c r="S131" s="209"/>
      <c r="T131" s="209"/>
      <c r="U131" s="209"/>
    </row>
    <row r="132" ht="18.75" customHeight="1" spans="1:21">
      <c r="A132" s="184" t="s">
        <v>254</v>
      </c>
      <c r="B132" s="184" t="s">
        <v>126</v>
      </c>
      <c r="C132" s="184" t="s">
        <v>108</v>
      </c>
      <c r="D132" s="185" t="s">
        <v>372</v>
      </c>
      <c r="E132" s="186">
        <f>SUM(F132:N132)</f>
        <v>2295.44</v>
      </c>
      <c r="F132" s="193">
        <v>0</v>
      </c>
      <c r="G132" s="193">
        <f>2606-310.56</f>
        <v>2295.44</v>
      </c>
      <c r="H132" s="193">
        <v>0</v>
      </c>
      <c r="I132" s="193"/>
      <c r="J132" s="193">
        <v>0</v>
      </c>
      <c r="K132" s="193"/>
      <c r="L132" s="193">
        <v>0</v>
      </c>
      <c r="M132" s="185">
        <v>0</v>
      </c>
      <c r="N132" s="185">
        <v>0</v>
      </c>
      <c r="O132" s="199"/>
      <c r="P132" s="200"/>
      <c r="Q132" s="200"/>
      <c r="R132" s="200"/>
      <c r="S132" s="207"/>
      <c r="T132" s="207"/>
      <c r="U132" s="207"/>
    </row>
    <row r="133" s="90" customFormat="1" ht="18.75" customHeight="1" spans="1:21">
      <c r="A133" s="106"/>
      <c r="B133" s="106" t="s">
        <v>150</v>
      </c>
      <c r="C133" s="106"/>
      <c r="D133" s="191"/>
      <c r="E133" s="187">
        <f>SUM(E134)</f>
        <v>5120.56</v>
      </c>
      <c r="F133" s="187">
        <f t="shared" ref="F133:N133" si="59">SUM(F134)</f>
        <v>310.56</v>
      </c>
      <c r="G133" s="187">
        <f t="shared" si="59"/>
        <v>0</v>
      </c>
      <c r="H133" s="187">
        <f t="shared" si="59"/>
        <v>400</v>
      </c>
      <c r="I133" s="187">
        <f t="shared" si="59"/>
        <v>0</v>
      </c>
      <c r="J133" s="187">
        <f t="shared" si="59"/>
        <v>0</v>
      </c>
      <c r="K133" s="187">
        <f t="shared" si="59"/>
        <v>0</v>
      </c>
      <c r="L133" s="187">
        <f t="shared" si="59"/>
        <v>4410</v>
      </c>
      <c r="M133" s="187">
        <f t="shared" si="59"/>
        <v>0</v>
      </c>
      <c r="N133" s="187">
        <f t="shared" si="59"/>
        <v>0</v>
      </c>
      <c r="O133" s="203"/>
      <c r="P133" s="204"/>
      <c r="Q133" s="204"/>
      <c r="R133" s="204"/>
      <c r="S133" s="209"/>
      <c r="T133" s="209"/>
      <c r="U133" s="209"/>
    </row>
    <row r="134" ht="18.75" customHeight="1" spans="1:21">
      <c r="A134" s="184" t="s">
        <v>254</v>
      </c>
      <c r="B134" s="184" t="s">
        <v>224</v>
      </c>
      <c r="C134" s="184" t="s">
        <v>150</v>
      </c>
      <c r="D134" s="185" t="s">
        <v>373</v>
      </c>
      <c r="E134" s="186">
        <f>SUM(F134:N134)</f>
        <v>5120.56</v>
      </c>
      <c r="F134" s="193">
        <v>310.56</v>
      </c>
      <c r="G134" s="193">
        <v>0</v>
      </c>
      <c r="H134" s="193">
        <v>400</v>
      </c>
      <c r="I134" s="193"/>
      <c r="J134" s="193">
        <v>0</v>
      </c>
      <c r="K134" s="193"/>
      <c r="L134" s="193">
        <v>4410</v>
      </c>
      <c r="M134" s="185">
        <v>0</v>
      </c>
      <c r="N134" s="185">
        <v>0</v>
      </c>
      <c r="O134" s="199"/>
      <c r="P134" s="200"/>
      <c r="Q134" s="200"/>
      <c r="R134" s="200"/>
      <c r="S134" s="207"/>
      <c r="T134" s="207"/>
      <c r="U134" s="207"/>
    </row>
    <row r="135" s="172" customFormat="1" ht="18.75" customHeight="1" spans="1:21">
      <c r="A135" s="188" t="s">
        <v>267</v>
      </c>
      <c r="B135" s="188"/>
      <c r="C135" s="188"/>
      <c r="D135" s="189"/>
      <c r="E135" s="190">
        <f>E136</f>
        <v>100</v>
      </c>
      <c r="F135" s="190">
        <f t="shared" ref="F135:M135" si="60">F136</f>
        <v>34.9</v>
      </c>
      <c r="G135" s="190">
        <f t="shared" si="60"/>
        <v>60.1</v>
      </c>
      <c r="H135" s="190">
        <f t="shared" si="60"/>
        <v>5</v>
      </c>
      <c r="I135" s="190">
        <f t="shared" si="60"/>
        <v>0</v>
      </c>
      <c r="J135" s="190">
        <f t="shared" si="60"/>
        <v>0</v>
      </c>
      <c r="K135" s="190">
        <f t="shared" si="60"/>
        <v>0</v>
      </c>
      <c r="L135" s="190">
        <f t="shared" si="60"/>
        <v>0</v>
      </c>
      <c r="M135" s="190">
        <f t="shared" si="60"/>
        <v>0</v>
      </c>
      <c r="N135" s="189">
        <v>0</v>
      </c>
      <c r="O135" s="201"/>
      <c r="P135" s="202"/>
      <c r="Q135" s="202"/>
      <c r="R135" s="202"/>
      <c r="S135" s="208"/>
      <c r="T135" s="208"/>
      <c r="U135" s="208"/>
    </row>
    <row r="136" s="90" customFormat="1" ht="18.75" customHeight="1" spans="1:21">
      <c r="A136" s="106"/>
      <c r="B136" s="106" t="s">
        <v>108</v>
      </c>
      <c r="C136" s="106"/>
      <c r="D136" s="191"/>
      <c r="E136" s="187">
        <f t="shared" ref="E136:J136" si="61">SUM(E137:E138)</f>
        <v>100</v>
      </c>
      <c r="F136" s="187">
        <f t="shared" si="61"/>
        <v>34.9</v>
      </c>
      <c r="G136" s="187">
        <f t="shared" si="61"/>
        <v>60.1</v>
      </c>
      <c r="H136" s="187">
        <f t="shared" si="61"/>
        <v>5</v>
      </c>
      <c r="I136" s="187">
        <f t="shared" si="61"/>
        <v>0</v>
      </c>
      <c r="J136" s="187">
        <f t="shared" si="61"/>
        <v>0</v>
      </c>
      <c r="K136" s="187"/>
      <c r="L136" s="192">
        <v>0</v>
      </c>
      <c r="M136" s="191">
        <v>0</v>
      </c>
      <c r="N136" s="191">
        <v>0</v>
      </c>
      <c r="O136" s="203"/>
      <c r="P136" s="204"/>
      <c r="Q136" s="204"/>
      <c r="R136" s="204"/>
      <c r="S136" s="209"/>
      <c r="T136" s="209"/>
      <c r="U136" s="209"/>
    </row>
    <row r="137" ht="18.75" customHeight="1" spans="1:21">
      <c r="A137" s="184" t="s">
        <v>269</v>
      </c>
      <c r="B137" s="184" t="s">
        <v>242</v>
      </c>
      <c r="C137" s="184" t="s">
        <v>118</v>
      </c>
      <c r="D137" s="185" t="s">
        <v>374</v>
      </c>
      <c r="E137" s="186">
        <f>SUM(F137:N137)</f>
        <v>35.2</v>
      </c>
      <c r="F137" s="193">
        <v>34.9</v>
      </c>
      <c r="G137" s="193">
        <v>0.3</v>
      </c>
      <c r="H137" s="193">
        <v>0</v>
      </c>
      <c r="I137" s="193"/>
      <c r="J137" s="193">
        <v>0</v>
      </c>
      <c r="K137" s="193"/>
      <c r="L137" s="193">
        <v>0</v>
      </c>
      <c r="M137" s="185">
        <v>0</v>
      </c>
      <c r="N137" s="185">
        <v>0</v>
      </c>
      <c r="O137" s="199"/>
      <c r="P137" s="200"/>
      <c r="Q137" s="200"/>
      <c r="R137" s="200"/>
      <c r="S137" s="207"/>
      <c r="T137" s="207"/>
      <c r="U137" s="207"/>
    </row>
    <row r="138" ht="18.75" customHeight="1" spans="1:21">
      <c r="A138" s="184" t="s">
        <v>269</v>
      </c>
      <c r="B138" s="184" t="s">
        <v>242</v>
      </c>
      <c r="C138" s="184" t="s">
        <v>271</v>
      </c>
      <c r="D138" s="185" t="s">
        <v>375</v>
      </c>
      <c r="E138" s="186">
        <f t="shared" ref="E138" si="62">SUM(F138:N138)</f>
        <v>64.8</v>
      </c>
      <c r="F138" s="193">
        <v>0</v>
      </c>
      <c r="G138" s="193">
        <v>59.8</v>
      </c>
      <c r="H138" s="193">
        <v>5</v>
      </c>
      <c r="I138" s="193"/>
      <c r="J138" s="193"/>
      <c r="K138" s="193"/>
      <c r="L138" s="193">
        <v>0</v>
      </c>
      <c r="M138" s="185">
        <v>0</v>
      </c>
      <c r="N138" s="185">
        <v>0</v>
      </c>
      <c r="O138" s="199"/>
      <c r="P138" s="200"/>
      <c r="Q138" s="200"/>
      <c r="R138" s="200"/>
      <c r="S138" s="207"/>
      <c r="T138" s="207"/>
      <c r="U138" s="207"/>
    </row>
    <row r="139" s="172" customFormat="1" ht="18.75" customHeight="1" spans="1:21">
      <c r="A139" s="188" t="s">
        <v>273</v>
      </c>
      <c r="B139" s="188"/>
      <c r="C139" s="188"/>
      <c r="D139" s="189"/>
      <c r="E139" s="190">
        <f>E140</f>
        <v>74.5</v>
      </c>
      <c r="F139" s="190">
        <f t="shared" ref="F139:N139" si="63">F140</f>
        <v>0</v>
      </c>
      <c r="G139" s="190">
        <f t="shared" si="63"/>
        <v>0</v>
      </c>
      <c r="H139" s="190">
        <f t="shared" si="63"/>
        <v>0</v>
      </c>
      <c r="I139" s="190">
        <f t="shared" si="63"/>
        <v>0</v>
      </c>
      <c r="J139" s="190">
        <f t="shared" si="63"/>
        <v>74.5</v>
      </c>
      <c r="K139" s="190">
        <f t="shared" si="63"/>
        <v>0</v>
      </c>
      <c r="L139" s="190">
        <f t="shared" si="63"/>
        <v>0</v>
      </c>
      <c r="M139" s="190">
        <f t="shared" si="63"/>
        <v>0</v>
      </c>
      <c r="N139" s="190">
        <f t="shared" si="63"/>
        <v>0</v>
      </c>
      <c r="O139" s="201"/>
      <c r="P139" s="202"/>
      <c r="Q139" s="202"/>
      <c r="R139" s="202"/>
      <c r="S139" s="208"/>
      <c r="T139" s="208"/>
      <c r="U139" s="208"/>
    </row>
    <row r="140" s="90" customFormat="1" ht="18.75" customHeight="1" spans="1:21">
      <c r="A140" s="106"/>
      <c r="B140" s="106" t="s">
        <v>108</v>
      </c>
      <c r="C140" s="106"/>
      <c r="D140" s="191"/>
      <c r="E140" s="187">
        <f>E141</f>
        <v>74.5</v>
      </c>
      <c r="F140" s="187">
        <f t="shared" ref="F140:N140" si="64">F141</f>
        <v>0</v>
      </c>
      <c r="G140" s="187">
        <f t="shared" si="64"/>
        <v>0</v>
      </c>
      <c r="H140" s="187">
        <f t="shared" si="64"/>
        <v>0</v>
      </c>
      <c r="I140" s="187">
        <f t="shared" si="64"/>
        <v>0</v>
      </c>
      <c r="J140" s="187">
        <f t="shared" si="64"/>
        <v>74.5</v>
      </c>
      <c r="K140" s="187">
        <f t="shared" si="64"/>
        <v>0</v>
      </c>
      <c r="L140" s="187">
        <f t="shared" si="64"/>
        <v>0</v>
      </c>
      <c r="M140" s="187">
        <f t="shared" si="64"/>
        <v>0</v>
      </c>
      <c r="N140" s="187">
        <f t="shared" si="64"/>
        <v>0</v>
      </c>
      <c r="O140" s="203"/>
      <c r="P140" s="204"/>
      <c r="Q140" s="204"/>
      <c r="R140" s="204"/>
      <c r="S140" s="209"/>
      <c r="T140" s="209"/>
      <c r="U140" s="209"/>
    </row>
    <row r="141" ht="18.75" customHeight="1" spans="1:21">
      <c r="A141" s="184" t="s">
        <v>275</v>
      </c>
      <c r="B141" s="184" t="s">
        <v>242</v>
      </c>
      <c r="C141" s="184" t="s">
        <v>150</v>
      </c>
      <c r="D141" s="185" t="s">
        <v>376</v>
      </c>
      <c r="E141" s="186">
        <f>SUM(F141:N141)</f>
        <v>74.5</v>
      </c>
      <c r="F141" s="193">
        <v>0</v>
      </c>
      <c r="G141" s="193">
        <v>0</v>
      </c>
      <c r="H141" s="193">
        <v>0</v>
      </c>
      <c r="I141" s="193"/>
      <c r="J141" s="193">
        <v>74.5</v>
      </c>
      <c r="K141" s="193"/>
      <c r="L141" s="193">
        <v>0</v>
      </c>
      <c r="M141" s="185">
        <v>0</v>
      </c>
      <c r="N141" s="185">
        <v>0</v>
      </c>
      <c r="O141" s="199"/>
      <c r="P141" s="200"/>
      <c r="Q141" s="200"/>
      <c r="R141" s="200"/>
      <c r="S141" s="207"/>
      <c r="T141" s="207"/>
      <c r="U141" s="207"/>
    </row>
    <row r="142" s="172" customFormat="1" ht="18.75" customHeight="1" spans="1:21">
      <c r="A142" s="188" t="s">
        <v>277</v>
      </c>
      <c r="B142" s="188"/>
      <c r="C142" s="188"/>
      <c r="D142" s="189"/>
      <c r="E142" s="190">
        <f>E143+E148</f>
        <v>698.6</v>
      </c>
      <c r="F142" s="190">
        <f t="shared" ref="F142:J142" si="65">F143+F148</f>
        <v>291</v>
      </c>
      <c r="G142" s="190">
        <f t="shared" si="65"/>
        <v>404.6</v>
      </c>
      <c r="H142" s="190">
        <f t="shared" si="65"/>
        <v>0</v>
      </c>
      <c r="I142" s="190">
        <f t="shared" si="65"/>
        <v>0</v>
      </c>
      <c r="J142" s="190">
        <f t="shared" si="65"/>
        <v>3</v>
      </c>
      <c r="K142" s="190"/>
      <c r="L142" s="215">
        <v>0</v>
      </c>
      <c r="M142" s="189">
        <v>0</v>
      </c>
      <c r="N142" s="189">
        <v>0</v>
      </c>
      <c r="O142" s="201"/>
      <c r="P142" s="202"/>
      <c r="Q142" s="202"/>
      <c r="R142" s="202"/>
      <c r="S142" s="208"/>
      <c r="T142" s="208"/>
      <c r="U142" s="208"/>
    </row>
    <row r="143" s="90" customFormat="1" ht="18.75" customHeight="1" spans="1:21">
      <c r="A143" s="106"/>
      <c r="B143" s="106" t="s">
        <v>108</v>
      </c>
      <c r="C143" s="106"/>
      <c r="D143" s="191"/>
      <c r="E143" s="187">
        <f>SUM(E144:E147)</f>
        <v>342.9</v>
      </c>
      <c r="F143" s="187">
        <f t="shared" ref="F143:J143" si="66">SUM(F144:F147)</f>
        <v>0</v>
      </c>
      <c r="G143" s="187">
        <f t="shared" si="66"/>
        <v>339.9</v>
      </c>
      <c r="H143" s="187">
        <f t="shared" si="66"/>
        <v>0</v>
      </c>
      <c r="I143" s="187">
        <f t="shared" si="66"/>
        <v>0</v>
      </c>
      <c r="J143" s="187">
        <f t="shared" si="66"/>
        <v>3</v>
      </c>
      <c r="K143" s="187"/>
      <c r="L143" s="192">
        <v>0</v>
      </c>
      <c r="M143" s="191">
        <v>0</v>
      </c>
      <c r="N143" s="191">
        <v>0</v>
      </c>
      <c r="O143" s="203"/>
      <c r="P143" s="204"/>
      <c r="Q143" s="204"/>
      <c r="R143" s="204"/>
      <c r="S143" s="209"/>
      <c r="T143" s="209"/>
      <c r="U143" s="209"/>
    </row>
    <row r="144" ht="18.75" customHeight="1" spans="1:21">
      <c r="A144" s="184" t="s">
        <v>279</v>
      </c>
      <c r="B144" s="184" t="s">
        <v>242</v>
      </c>
      <c r="C144" s="184" t="s">
        <v>110</v>
      </c>
      <c r="D144" s="185" t="s">
        <v>377</v>
      </c>
      <c r="E144" s="186">
        <f>SUM(F144:N144)</f>
        <v>22.4</v>
      </c>
      <c r="F144" s="193">
        <v>0</v>
      </c>
      <c r="G144" s="193">
        <v>19.4</v>
      </c>
      <c r="H144" s="193">
        <v>0</v>
      </c>
      <c r="I144" s="193"/>
      <c r="J144" s="193">
        <v>3</v>
      </c>
      <c r="K144" s="193"/>
      <c r="L144" s="193">
        <v>0</v>
      </c>
      <c r="M144" s="185">
        <v>0</v>
      </c>
      <c r="N144" s="185">
        <v>0</v>
      </c>
      <c r="O144" s="199"/>
      <c r="P144" s="200"/>
      <c r="Q144" s="200"/>
      <c r="R144" s="200"/>
      <c r="S144" s="207"/>
      <c r="T144" s="207"/>
      <c r="U144" s="207"/>
    </row>
    <row r="145" ht="18.75" customHeight="1" spans="1:21">
      <c r="A145" s="184" t="s">
        <v>279</v>
      </c>
      <c r="B145" s="184" t="s">
        <v>242</v>
      </c>
      <c r="C145" s="184" t="s">
        <v>118</v>
      </c>
      <c r="D145" s="185" t="s">
        <v>378</v>
      </c>
      <c r="E145" s="186">
        <f t="shared" ref="E145:E149" si="67">SUM(F145:N145)</f>
        <v>30</v>
      </c>
      <c r="F145" s="193">
        <v>0</v>
      </c>
      <c r="G145" s="193">
        <v>30</v>
      </c>
      <c r="H145" s="193">
        <v>0</v>
      </c>
      <c r="I145" s="193"/>
      <c r="J145" s="193">
        <v>0</v>
      </c>
      <c r="K145" s="193"/>
      <c r="L145" s="193">
        <v>0</v>
      </c>
      <c r="M145" s="185">
        <v>0</v>
      </c>
      <c r="N145" s="185">
        <v>0</v>
      </c>
      <c r="O145" s="199"/>
      <c r="P145" s="200"/>
      <c r="Q145" s="200"/>
      <c r="R145" s="200"/>
      <c r="S145" s="207"/>
      <c r="T145" s="207"/>
      <c r="U145" s="207"/>
    </row>
    <row r="146" ht="18.75" customHeight="1" spans="1:21">
      <c r="A146" s="184" t="s">
        <v>279</v>
      </c>
      <c r="B146" s="184" t="s">
        <v>242</v>
      </c>
      <c r="C146" s="184" t="s">
        <v>124</v>
      </c>
      <c r="D146" s="185" t="s">
        <v>379</v>
      </c>
      <c r="E146" s="186">
        <f t="shared" si="67"/>
        <v>215.5</v>
      </c>
      <c r="F146" s="193">
        <v>0</v>
      </c>
      <c r="G146" s="193">
        <v>215.5</v>
      </c>
      <c r="H146" s="193">
        <v>0</v>
      </c>
      <c r="I146" s="193"/>
      <c r="J146" s="193">
        <v>0</v>
      </c>
      <c r="K146" s="193"/>
      <c r="L146" s="193">
        <v>0</v>
      </c>
      <c r="M146" s="185">
        <v>0</v>
      </c>
      <c r="N146" s="185">
        <v>0</v>
      </c>
      <c r="O146" s="199"/>
      <c r="P146" s="200"/>
      <c r="Q146" s="200"/>
      <c r="R146" s="200"/>
      <c r="S146" s="207"/>
      <c r="T146" s="207"/>
      <c r="U146" s="207"/>
    </row>
    <row r="147" ht="18.75" customHeight="1" spans="1:21">
      <c r="A147" s="184" t="s">
        <v>279</v>
      </c>
      <c r="B147" s="184" t="s">
        <v>242</v>
      </c>
      <c r="C147" s="184" t="s">
        <v>112</v>
      </c>
      <c r="D147" s="185" t="s">
        <v>380</v>
      </c>
      <c r="E147" s="186">
        <f t="shared" si="67"/>
        <v>75</v>
      </c>
      <c r="F147" s="193">
        <v>0</v>
      </c>
      <c r="G147" s="193">
        <v>75</v>
      </c>
      <c r="H147" s="193">
        <v>0</v>
      </c>
      <c r="I147" s="193"/>
      <c r="J147" s="194"/>
      <c r="K147" s="194"/>
      <c r="L147" s="193">
        <v>0</v>
      </c>
      <c r="M147" s="185">
        <v>0</v>
      </c>
      <c r="N147" s="185">
        <v>0</v>
      </c>
      <c r="O147" s="199"/>
      <c r="P147" s="200"/>
      <c r="Q147" s="200"/>
      <c r="R147" s="200"/>
      <c r="S147" s="207"/>
      <c r="T147" s="207"/>
      <c r="U147" s="207"/>
    </row>
    <row r="148" s="90" customFormat="1" ht="18.75" customHeight="1" spans="1:21">
      <c r="A148" s="106"/>
      <c r="B148" s="106" t="s">
        <v>110</v>
      </c>
      <c r="C148" s="106"/>
      <c r="D148" s="191"/>
      <c r="E148" s="187">
        <f t="shared" ref="E148:J148" si="68">SUM(E149:E149)</f>
        <v>355.7</v>
      </c>
      <c r="F148" s="187">
        <f t="shared" si="68"/>
        <v>291</v>
      </c>
      <c r="G148" s="187">
        <f t="shared" si="68"/>
        <v>64.7</v>
      </c>
      <c r="H148" s="187">
        <f t="shared" si="68"/>
        <v>0</v>
      </c>
      <c r="I148" s="187">
        <f t="shared" si="68"/>
        <v>0</v>
      </c>
      <c r="J148" s="187">
        <f t="shared" si="68"/>
        <v>0</v>
      </c>
      <c r="K148" s="187"/>
      <c r="L148" s="192">
        <v>0</v>
      </c>
      <c r="M148" s="191">
        <v>0</v>
      </c>
      <c r="N148" s="191">
        <v>0</v>
      </c>
      <c r="O148" s="203"/>
      <c r="P148" s="204"/>
      <c r="Q148" s="204"/>
      <c r="R148" s="204"/>
      <c r="S148" s="209"/>
      <c r="T148" s="209"/>
      <c r="U148" s="209"/>
    </row>
    <row r="149" ht="18.75" customHeight="1" spans="1:21">
      <c r="A149" s="184" t="s">
        <v>279</v>
      </c>
      <c r="B149" s="184" t="s">
        <v>205</v>
      </c>
      <c r="C149" s="184" t="s">
        <v>116</v>
      </c>
      <c r="D149" s="185" t="s">
        <v>381</v>
      </c>
      <c r="E149" s="186">
        <f t="shared" si="67"/>
        <v>355.7</v>
      </c>
      <c r="F149" s="193">
        <v>291</v>
      </c>
      <c r="G149" s="193">
        <v>64.7</v>
      </c>
      <c r="H149" s="193">
        <v>0</v>
      </c>
      <c r="I149" s="193"/>
      <c r="J149" s="193">
        <v>0</v>
      </c>
      <c r="K149" s="193"/>
      <c r="L149" s="193">
        <v>0</v>
      </c>
      <c r="M149" s="185">
        <v>0</v>
      </c>
      <c r="N149" s="185">
        <v>0</v>
      </c>
      <c r="O149" s="199"/>
      <c r="P149" s="200"/>
      <c r="Q149" s="200"/>
      <c r="R149" s="200"/>
      <c r="S149" s="207"/>
      <c r="T149" s="207"/>
      <c r="U149" s="207"/>
    </row>
    <row r="150" s="172" customFormat="1" ht="18.75" customHeight="1" spans="1:21">
      <c r="A150" s="188" t="s">
        <v>286</v>
      </c>
      <c r="B150" s="188"/>
      <c r="C150" s="188"/>
      <c r="D150" s="189"/>
      <c r="E150" s="190">
        <f>E151</f>
        <v>140</v>
      </c>
      <c r="F150" s="190">
        <f t="shared" ref="F150:K150" si="69">F151</f>
        <v>140</v>
      </c>
      <c r="G150" s="190">
        <f t="shared" si="69"/>
        <v>0</v>
      </c>
      <c r="H150" s="190">
        <f t="shared" si="69"/>
        <v>0</v>
      </c>
      <c r="I150" s="190">
        <f t="shared" si="69"/>
        <v>0</v>
      </c>
      <c r="J150" s="190">
        <f t="shared" si="69"/>
        <v>0</v>
      </c>
      <c r="K150" s="190">
        <f t="shared" si="69"/>
        <v>0</v>
      </c>
      <c r="L150" s="215">
        <v>0</v>
      </c>
      <c r="M150" s="189">
        <v>0</v>
      </c>
      <c r="N150" s="189">
        <v>0</v>
      </c>
      <c r="O150" s="201"/>
      <c r="P150" s="202"/>
      <c r="Q150" s="202"/>
      <c r="R150" s="202"/>
      <c r="S150" s="208"/>
      <c r="T150" s="208"/>
      <c r="U150" s="208"/>
    </row>
    <row r="151" s="90" customFormat="1" ht="18.75" customHeight="1" spans="1:21">
      <c r="A151" s="106"/>
      <c r="B151" s="106" t="s">
        <v>110</v>
      </c>
      <c r="C151" s="106"/>
      <c r="D151" s="191"/>
      <c r="E151" s="187">
        <f>SUM(E152)</f>
        <v>140</v>
      </c>
      <c r="F151" s="187">
        <f>SUM(F152)</f>
        <v>140</v>
      </c>
      <c r="G151" s="192">
        <v>0</v>
      </c>
      <c r="H151" s="192">
        <v>0</v>
      </c>
      <c r="I151" s="192"/>
      <c r="J151" s="192">
        <v>0</v>
      </c>
      <c r="K151" s="192"/>
      <c r="L151" s="192">
        <v>0</v>
      </c>
      <c r="M151" s="191">
        <v>0</v>
      </c>
      <c r="N151" s="191">
        <v>0</v>
      </c>
      <c r="O151" s="203"/>
      <c r="P151" s="204"/>
      <c r="Q151" s="204"/>
      <c r="R151" s="204"/>
      <c r="S151" s="209"/>
      <c r="T151" s="209"/>
      <c r="U151" s="209"/>
    </row>
    <row r="152" ht="18.75" customHeight="1" spans="1:21">
      <c r="A152" s="184" t="s">
        <v>288</v>
      </c>
      <c r="B152" s="184" t="s">
        <v>205</v>
      </c>
      <c r="C152" s="184" t="s">
        <v>108</v>
      </c>
      <c r="D152" s="185" t="s">
        <v>382</v>
      </c>
      <c r="E152" s="186">
        <f>SUM(F152:N152)</f>
        <v>140</v>
      </c>
      <c r="F152" s="193">
        <v>140</v>
      </c>
      <c r="G152" s="193">
        <v>0</v>
      </c>
      <c r="H152" s="193">
        <v>0</v>
      </c>
      <c r="I152" s="193"/>
      <c r="J152" s="193">
        <v>0</v>
      </c>
      <c r="K152" s="193"/>
      <c r="L152" s="193">
        <v>0</v>
      </c>
      <c r="M152" s="185">
        <v>0</v>
      </c>
      <c r="N152" s="185">
        <v>0</v>
      </c>
      <c r="O152" s="199"/>
      <c r="P152" s="200"/>
      <c r="Q152" s="200"/>
      <c r="R152" s="200"/>
      <c r="S152" s="207"/>
      <c r="T152" s="207"/>
      <c r="U152" s="207"/>
    </row>
    <row r="153" s="172" customFormat="1" ht="18.75" customHeight="1" spans="1:21">
      <c r="A153" s="188" t="s">
        <v>290</v>
      </c>
      <c r="B153" s="188"/>
      <c r="C153" s="188"/>
      <c r="D153" s="189"/>
      <c r="E153" s="190">
        <f>E154+E162</f>
        <v>2069</v>
      </c>
      <c r="F153" s="190">
        <f t="shared" ref="F153:J153" si="70">F154+F162</f>
        <v>143</v>
      </c>
      <c r="G153" s="190">
        <f t="shared" si="70"/>
        <v>1424.4</v>
      </c>
      <c r="H153" s="190">
        <f t="shared" si="70"/>
        <v>0</v>
      </c>
      <c r="I153" s="190">
        <f t="shared" si="70"/>
        <v>0</v>
      </c>
      <c r="J153" s="190">
        <f t="shared" si="70"/>
        <v>501.6</v>
      </c>
      <c r="K153" s="215"/>
      <c r="L153" s="215">
        <v>0</v>
      </c>
      <c r="M153" s="189">
        <v>0</v>
      </c>
      <c r="N153" s="189">
        <v>0</v>
      </c>
      <c r="O153" s="201"/>
      <c r="P153" s="202"/>
      <c r="Q153" s="202"/>
      <c r="R153" s="202"/>
      <c r="S153" s="208"/>
      <c r="T153" s="208"/>
      <c r="U153" s="208"/>
    </row>
    <row r="154" s="90" customFormat="1" ht="18.75" customHeight="1" spans="1:21">
      <c r="A154" s="106"/>
      <c r="B154" s="106" t="s">
        <v>108</v>
      </c>
      <c r="C154" s="106"/>
      <c r="D154" s="107"/>
      <c r="E154" s="187">
        <f>SUM(E155:E161)</f>
        <v>1811.5</v>
      </c>
      <c r="F154" s="187">
        <f t="shared" ref="F154:J154" si="71">SUM(F155:F161)</f>
        <v>143</v>
      </c>
      <c r="G154" s="187">
        <f t="shared" si="71"/>
        <v>1188.5</v>
      </c>
      <c r="H154" s="187">
        <f t="shared" si="71"/>
        <v>0</v>
      </c>
      <c r="I154" s="187">
        <f t="shared" si="71"/>
        <v>0</v>
      </c>
      <c r="J154" s="187">
        <f t="shared" si="71"/>
        <v>480</v>
      </c>
      <c r="K154" s="187">
        <f t="shared" ref="K154:N154" si="72">SUM(K155:K162)</f>
        <v>0</v>
      </c>
      <c r="L154" s="187">
        <f t="shared" si="72"/>
        <v>0</v>
      </c>
      <c r="M154" s="187">
        <f t="shared" si="72"/>
        <v>0</v>
      </c>
      <c r="N154" s="187">
        <f t="shared" si="72"/>
        <v>0</v>
      </c>
      <c r="O154" s="203"/>
      <c r="P154" s="204"/>
      <c r="Q154" s="204"/>
      <c r="R154" s="204"/>
      <c r="S154" s="209"/>
      <c r="T154" s="209"/>
      <c r="U154" s="209"/>
    </row>
    <row r="155" ht="25.5" customHeight="1" spans="1:21">
      <c r="A155" s="184" t="s">
        <v>290</v>
      </c>
      <c r="B155" s="184" t="s">
        <v>108</v>
      </c>
      <c r="C155" s="184" t="s">
        <v>108</v>
      </c>
      <c r="D155" s="218" t="s">
        <v>193</v>
      </c>
      <c r="E155" s="186">
        <f>SUM(F155:N155)</f>
        <v>95</v>
      </c>
      <c r="F155" s="193">
        <v>71</v>
      </c>
      <c r="G155" s="186">
        <v>24</v>
      </c>
      <c r="H155" s="193">
        <v>0</v>
      </c>
      <c r="I155" s="193"/>
      <c r="J155" s="193">
        <v>0</v>
      </c>
      <c r="K155" s="193"/>
      <c r="L155" s="193">
        <v>0</v>
      </c>
      <c r="M155" s="185">
        <v>0</v>
      </c>
      <c r="N155" s="185">
        <v>0</v>
      </c>
      <c r="O155" s="220"/>
      <c r="P155" s="200"/>
      <c r="Q155" s="200"/>
      <c r="R155" s="200"/>
      <c r="S155" s="207"/>
      <c r="T155" s="207"/>
      <c r="U155" s="207"/>
    </row>
    <row r="156" ht="21.75" customHeight="1" spans="1:14">
      <c r="A156" s="184" t="s">
        <v>290</v>
      </c>
      <c r="B156" s="184" t="s">
        <v>108</v>
      </c>
      <c r="C156" s="184" t="s">
        <v>110</v>
      </c>
      <c r="D156" s="218" t="s">
        <v>293</v>
      </c>
      <c r="E156" s="186">
        <f t="shared" ref="E156:E161" si="73">SUM(F156:N156)</f>
        <v>355.5</v>
      </c>
      <c r="F156" s="167"/>
      <c r="G156" s="193">
        <v>315.5</v>
      </c>
      <c r="H156" s="167"/>
      <c r="I156" s="167"/>
      <c r="J156" s="193">
        <v>40</v>
      </c>
      <c r="K156" s="167"/>
      <c r="L156" s="167"/>
      <c r="M156" s="167"/>
      <c r="N156" s="167"/>
    </row>
    <row r="157" ht="21.75" customHeight="1" spans="1:14">
      <c r="A157" s="184" t="s">
        <v>290</v>
      </c>
      <c r="B157" s="184" t="s">
        <v>108</v>
      </c>
      <c r="C157" s="184" t="s">
        <v>118</v>
      </c>
      <c r="D157" s="198" t="s">
        <v>294</v>
      </c>
      <c r="E157" s="186">
        <f t="shared" si="73"/>
        <v>90</v>
      </c>
      <c r="F157" s="167"/>
      <c r="G157" s="167"/>
      <c r="H157" s="167"/>
      <c r="I157" s="167"/>
      <c r="J157" s="193">
        <v>90</v>
      </c>
      <c r="K157" s="167"/>
      <c r="L157" s="167"/>
      <c r="M157" s="167"/>
      <c r="N157" s="167"/>
    </row>
    <row r="158" ht="21.75" customHeight="1" spans="1:14">
      <c r="A158" s="184" t="s">
        <v>290</v>
      </c>
      <c r="B158" s="184" t="s">
        <v>108</v>
      </c>
      <c r="C158" s="184" t="s">
        <v>112</v>
      </c>
      <c r="D158" s="198" t="s">
        <v>295</v>
      </c>
      <c r="E158" s="186">
        <f t="shared" si="73"/>
        <v>430</v>
      </c>
      <c r="F158" s="167"/>
      <c r="G158" s="193">
        <v>280</v>
      </c>
      <c r="H158" s="167"/>
      <c r="I158" s="167"/>
      <c r="J158" s="193">
        <v>150</v>
      </c>
      <c r="K158" s="167"/>
      <c r="L158" s="167"/>
      <c r="M158" s="167"/>
      <c r="N158" s="167"/>
    </row>
    <row r="159" ht="21.75" customHeight="1" spans="1:14">
      <c r="A159" s="184" t="s">
        <v>290</v>
      </c>
      <c r="B159" s="184" t="s">
        <v>108</v>
      </c>
      <c r="C159" s="184" t="s">
        <v>114</v>
      </c>
      <c r="D159" s="198" t="s">
        <v>296</v>
      </c>
      <c r="E159" s="186">
        <f t="shared" si="73"/>
        <v>560</v>
      </c>
      <c r="F159" s="167"/>
      <c r="G159" s="193">
        <v>360</v>
      </c>
      <c r="H159" s="167"/>
      <c r="I159" s="167"/>
      <c r="J159" s="193">
        <v>200</v>
      </c>
      <c r="K159" s="167"/>
      <c r="L159" s="167"/>
      <c r="M159" s="167"/>
      <c r="N159" s="167"/>
    </row>
    <row r="160" ht="21.75" customHeight="1" spans="1:14">
      <c r="A160" s="184" t="s">
        <v>290</v>
      </c>
      <c r="B160" s="184" t="s">
        <v>108</v>
      </c>
      <c r="C160" s="184" t="s">
        <v>297</v>
      </c>
      <c r="D160" s="198" t="s">
        <v>298</v>
      </c>
      <c r="E160" s="186">
        <f t="shared" si="73"/>
        <v>205</v>
      </c>
      <c r="F160" s="167"/>
      <c r="G160" s="193">
        <v>205</v>
      </c>
      <c r="H160" s="167"/>
      <c r="I160" s="167"/>
      <c r="J160" s="167"/>
      <c r="K160" s="167"/>
      <c r="L160" s="167"/>
      <c r="M160" s="167"/>
      <c r="N160" s="167"/>
    </row>
    <row r="161" ht="21.75" customHeight="1" spans="1:14">
      <c r="A161" s="184" t="s">
        <v>290</v>
      </c>
      <c r="B161" s="184" t="s">
        <v>108</v>
      </c>
      <c r="C161" s="184" t="s">
        <v>116</v>
      </c>
      <c r="D161" s="198" t="s">
        <v>158</v>
      </c>
      <c r="E161" s="186">
        <f t="shared" si="73"/>
        <v>76</v>
      </c>
      <c r="F161" s="193">
        <v>72</v>
      </c>
      <c r="G161" s="193">
        <v>4</v>
      </c>
      <c r="H161" s="167"/>
      <c r="I161" s="167"/>
      <c r="J161" s="167"/>
      <c r="K161" s="167"/>
      <c r="L161" s="167"/>
      <c r="M161" s="167"/>
      <c r="N161" s="167"/>
    </row>
    <row r="162" s="90" customFormat="1" ht="25.5" customHeight="1" spans="1:14">
      <c r="A162" s="106"/>
      <c r="B162" s="106" t="s">
        <v>110</v>
      </c>
      <c r="C162" s="106"/>
      <c r="D162" s="107"/>
      <c r="E162" s="219">
        <f>SUM(E163)</f>
        <v>257.5</v>
      </c>
      <c r="F162" s="219">
        <f t="shared" ref="F162:M162" si="74">SUM(F163)</f>
        <v>0</v>
      </c>
      <c r="G162" s="219">
        <f t="shared" si="74"/>
        <v>235.9</v>
      </c>
      <c r="H162" s="219">
        <f t="shared" si="74"/>
        <v>0</v>
      </c>
      <c r="I162" s="219">
        <f t="shared" si="74"/>
        <v>0</v>
      </c>
      <c r="J162" s="219">
        <f t="shared" si="74"/>
        <v>21.6</v>
      </c>
      <c r="K162" s="219">
        <f t="shared" si="74"/>
        <v>0</v>
      </c>
      <c r="L162" s="219">
        <f t="shared" si="74"/>
        <v>0</v>
      </c>
      <c r="M162" s="219">
        <f t="shared" si="74"/>
        <v>0</v>
      </c>
      <c r="N162" s="219">
        <f t="shared" ref="N162" si="75">SUM(N163)</f>
        <v>0</v>
      </c>
    </row>
    <row r="163" ht="21.75" customHeight="1" spans="1:14">
      <c r="A163" s="184" t="s">
        <v>290</v>
      </c>
      <c r="B163" s="184" t="s">
        <v>110</v>
      </c>
      <c r="C163" s="184" t="s">
        <v>118</v>
      </c>
      <c r="D163" s="198" t="s">
        <v>300</v>
      </c>
      <c r="E163" s="167">
        <f>SUM(F163:N163)</f>
        <v>257.5</v>
      </c>
      <c r="F163" s="167"/>
      <c r="G163" s="193">
        <v>235.9</v>
      </c>
      <c r="H163" s="193"/>
      <c r="I163" s="193"/>
      <c r="J163" s="193">
        <v>21.6</v>
      </c>
      <c r="K163" s="167"/>
      <c r="L163" s="167"/>
      <c r="M163" s="167"/>
      <c r="N163" s="167"/>
    </row>
  </sheetData>
  <sheetProtection formatCells="0" formatColumns="0" formatRows="0"/>
  <mergeCells count="16">
    <mergeCell ref="A1:N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J4:J8"/>
    <mergeCell ref="K5:K8"/>
    <mergeCell ref="L4:L8"/>
    <mergeCell ref="M4:M8"/>
    <mergeCell ref="N4:N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showZeros="0" workbookViewId="0">
      <selection activeCell="C9" sqref="C9"/>
    </sheetView>
  </sheetViews>
  <sheetFormatPr defaultColWidth="9" defaultRowHeight="14.25"/>
  <cols>
    <col min="1" max="1" width="40.625" style="72" customWidth="1"/>
    <col min="2" max="2" width="15.5" style="72" customWidth="1"/>
    <col min="3" max="3" width="25.875" style="72" customWidth="1"/>
    <col min="4" max="4" width="17.25" style="72" customWidth="1"/>
    <col min="5" max="5" width="29.125" style="72" customWidth="1"/>
    <col min="6" max="6" width="16" style="72" customWidth="1"/>
    <col min="7" max="8" width="15" style="72" customWidth="1"/>
    <col min="9" max="9" width="12.75" style="72" customWidth="1"/>
    <col min="10" max="16384" width="9" style="72"/>
  </cols>
  <sheetData>
    <row r="1" ht="22.5" customHeight="1" spans="1:6">
      <c r="A1" s="160" t="s">
        <v>383</v>
      </c>
      <c r="B1" s="160"/>
      <c r="C1" s="160"/>
      <c r="D1" s="160"/>
      <c r="E1" s="160"/>
      <c r="F1" s="160"/>
    </row>
    <row r="2" customHeight="1" spans="1:6">
      <c r="A2" s="146"/>
      <c r="B2" s="146"/>
      <c r="C2" s="146"/>
      <c r="F2" s="161" t="s">
        <v>384</v>
      </c>
    </row>
    <row r="3" customHeight="1" spans="1:6">
      <c r="A3" s="146" t="s">
        <v>3</v>
      </c>
      <c r="B3" s="146"/>
      <c r="C3" s="146"/>
      <c r="F3" s="161" t="s">
        <v>4</v>
      </c>
    </row>
    <row r="4" ht="28.5" customHeight="1" spans="1:6">
      <c r="A4" s="80" t="s">
        <v>5</v>
      </c>
      <c r="B4" s="80"/>
      <c r="C4" s="80" t="s">
        <v>6</v>
      </c>
      <c r="D4" s="80"/>
      <c r="E4" s="80" t="s">
        <v>6</v>
      </c>
      <c r="F4" s="80"/>
    </row>
    <row r="5" ht="28.5" customHeight="1" spans="1:6">
      <c r="A5" s="80" t="s">
        <v>7</v>
      </c>
      <c r="B5" s="80" t="s">
        <v>8</v>
      </c>
      <c r="C5" s="80" t="s">
        <v>10</v>
      </c>
      <c r="D5" s="80" t="s">
        <v>8</v>
      </c>
      <c r="E5" s="80" t="s">
        <v>385</v>
      </c>
      <c r="F5" s="80" t="s">
        <v>8</v>
      </c>
    </row>
    <row r="6" ht="21.75" customHeight="1" spans="1:9">
      <c r="A6" s="162" t="s">
        <v>386</v>
      </c>
      <c r="B6" s="163">
        <f>公开3!E9</f>
        <v>46058.9</v>
      </c>
      <c r="C6" s="162" t="s">
        <v>13</v>
      </c>
      <c r="D6" s="164">
        <v>15766</v>
      </c>
      <c r="E6" s="162" t="s">
        <v>387</v>
      </c>
      <c r="F6" s="165">
        <f>F7+F8</f>
        <v>6466.13</v>
      </c>
      <c r="G6" s="166"/>
      <c r="H6" s="166"/>
      <c r="I6" s="171"/>
    </row>
    <row r="7" ht="21.75" customHeight="1" spans="1:9">
      <c r="A7" s="162" t="s">
        <v>388</v>
      </c>
      <c r="B7" s="83">
        <v>1950</v>
      </c>
      <c r="C7" s="162" t="s">
        <v>16</v>
      </c>
      <c r="D7" s="164">
        <v>0</v>
      </c>
      <c r="E7" s="162" t="s">
        <v>389</v>
      </c>
      <c r="F7" s="165">
        <f>4181+310.56</f>
        <v>4491.56</v>
      </c>
      <c r="G7" s="166"/>
      <c r="H7" s="166"/>
      <c r="I7" s="171"/>
    </row>
    <row r="8" ht="21.75" customHeight="1" spans="1:9">
      <c r="A8" s="162"/>
      <c r="B8" s="165"/>
      <c r="C8" s="162" t="s">
        <v>19</v>
      </c>
      <c r="D8" s="164"/>
      <c r="E8" s="162" t="s">
        <v>390</v>
      </c>
      <c r="F8" s="165">
        <f>8940-6895-309.68+240-0.75</f>
        <v>1974.57</v>
      </c>
      <c r="H8" s="166"/>
      <c r="I8" s="171"/>
    </row>
    <row r="9" ht="21.75" customHeight="1" spans="1:9">
      <c r="A9" s="162"/>
      <c r="B9" s="167"/>
      <c r="C9" s="162" t="s">
        <v>22</v>
      </c>
      <c r="D9" s="164">
        <v>810.9</v>
      </c>
      <c r="E9" s="162" t="s">
        <v>391</v>
      </c>
      <c r="F9" s="165">
        <f>F11</f>
        <v>39592.77</v>
      </c>
      <c r="G9" s="166"/>
      <c r="H9" s="166"/>
      <c r="I9" s="171"/>
    </row>
    <row r="10" ht="21.75" customHeight="1" spans="1:9">
      <c r="A10" s="162"/>
      <c r="B10" s="167"/>
      <c r="C10" s="162" t="s">
        <v>25</v>
      </c>
      <c r="D10" s="164">
        <v>124.2</v>
      </c>
      <c r="E10" s="162" t="s">
        <v>392</v>
      </c>
      <c r="F10" s="165"/>
      <c r="H10" s="166"/>
      <c r="I10" s="171"/>
    </row>
    <row r="11" ht="21.75" customHeight="1" spans="1:9">
      <c r="A11" s="162"/>
      <c r="B11" s="167"/>
      <c r="C11" s="162" t="s">
        <v>28</v>
      </c>
      <c r="D11" s="164"/>
      <c r="E11" s="162" t="s">
        <v>393</v>
      </c>
      <c r="F11" s="165">
        <f>F16-F6</f>
        <v>39592.77</v>
      </c>
      <c r="H11" s="166"/>
      <c r="I11" s="171"/>
    </row>
    <row r="12" ht="21.75" customHeight="1" spans="1:6">
      <c r="A12" s="162"/>
      <c r="B12" s="167"/>
      <c r="C12" s="162" t="s">
        <v>31</v>
      </c>
      <c r="D12" s="164"/>
      <c r="E12" s="162"/>
      <c r="F12" s="165"/>
    </row>
    <row r="13" ht="21.75" customHeight="1" spans="1:6">
      <c r="A13" s="162"/>
      <c r="B13" s="167"/>
      <c r="C13" s="162" t="s">
        <v>34</v>
      </c>
      <c r="D13" s="164">
        <v>2187.7</v>
      </c>
      <c r="E13" s="162"/>
      <c r="F13" s="165"/>
    </row>
    <row r="14" ht="21.75" customHeight="1" spans="1:6">
      <c r="A14" s="162"/>
      <c r="B14" s="167"/>
      <c r="C14" s="162" t="s">
        <v>36</v>
      </c>
      <c r="D14" s="164"/>
      <c r="E14" s="162"/>
      <c r="F14" s="165"/>
    </row>
    <row r="15" ht="21.75" customHeight="1" spans="1:6">
      <c r="A15" s="162"/>
      <c r="B15" s="165"/>
      <c r="C15" s="162" t="s">
        <v>38</v>
      </c>
      <c r="D15" s="164">
        <v>285.5</v>
      </c>
      <c r="E15" s="162"/>
      <c r="F15" s="165"/>
    </row>
    <row r="16" ht="21.75" customHeight="1" spans="1:6">
      <c r="A16" s="162"/>
      <c r="B16" s="165"/>
      <c r="C16" s="162" t="s">
        <v>40</v>
      </c>
      <c r="D16" s="164">
        <f>11830.8+1950</f>
        <v>13780.8</v>
      </c>
      <c r="E16" s="162" t="s">
        <v>394</v>
      </c>
      <c r="F16" s="163">
        <f>SUM(F17:F25)</f>
        <v>46058.9</v>
      </c>
    </row>
    <row r="17" ht="21.75" customHeight="1" spans="1:6">
      <c r="A17" s="162"/>
      <c r="B17" s="165"/>
      <c r="C17" s="162" t="s">
        <v>42</v>
      </c>
      <c r="D17" s="164">
        <v>10021.7</v>
      </c>
      <c r="E17" s="162" t="s">
        <v>395</v>
      </c>
      <c r="F17" s="165">
        <f>4181+310.56</f>
        <v>4491.56</v>
      </c>
    </row>
    <row r="18" ht="21.75" customHeight="1" spans="1:6">
      <c r="A18" s="162"/>
      <c r="B18" s="165"/>
      <c r="C18" s="162" t="s">
        <v>44</v>
      </c>
      <c r="D18" s="164">
        <v>100</v>
      </c>
      <c r="E18" s="162" t="s">
        <v>396</v>
      </c>
      <c r="F18" s="165">
        <f>1950+32610.2-310.56</f>
        <v>34249.64</v>
      </c>
    </row>
    <row r="19" ht="21.75" customHeight="1" spans="1:6">
      <c r="A19" s="162"/>
      <c r="B19" s="165"/>
      <c r="C19" s="162" t="s">
        <v>46</v>
      </c>
      <c r="D19" s="164">
        <v>74.5</v>
      </c>
      <c r="E19" s="162" t="s">
        <v>397</v>
      </c>
      <c r="F19" s="165">
        <v>939.4</v>
      </c>
    </row>
    <row r="20" ht="21.75" customHeight="1" spans="1:6">
      <c r="A20" s="162"/>
      <c r="B20" s="165"/>
      <c r="C20" s="162" t="s">
        <v>48</v>
      </c>
      <c r="D20" s="164"/>
      <c r="E20" s="162" t="s">
        <v>398</v>
      </c>
      <c r="F20" s="165"/>
    </row>
    <row r="21" ht="21.75" customHeight="1" spans="1:6">
      <c r="A21" s="162"/>
      <c r="B21" s="165"/>
      <c r="C21" s="162" t="s">
        <v>50</v>
      </c>
      <c r="D21" s="164"/>
      <c r="E21" s="162" t="s">
        <v>399</v>
      </c>
      <c r="F21" s="165">
        <v>1908.3</v>
      </c>
    </row>
    <row r="22" ht="21.75" customHeight="1" spans="1:6">
      <c r="A22" s="162"/>
      <c r="B22" s="165"/>
      <c r="C22" s="162" t="s">
        <v>52</v>
      </c>
      <c r="D22" s="164">
        <v>0</v>
      </c>
      <c r="E22" s="162" t="s">
        <v>400</v>
      </c>
      <c r="F22" s="165">
        <v>4410</v>
      </c>
    </row>
    <row r="23" ht="21.75" customHeight="1" spans="1:6">
      <c r="A23" s="162"/>
      <c r="B23" s="165"/>
      <c r="C23" s="168" t="s">
        <v>54</v>
      </c>
      <c r="D23" s="164">
        <v>0</v>
      </c>
      <c r="E23" s="162" t="s">
        <v>401</v>
      </c>
      <c r="F23" s="165">
        <v>50</v>
      </c>
    </row>
    <row r="24" ht="21.75" customHeight="1" spans="1:6">
      <c r="A24" s="162"/>
      <c r="B24" s="165"/>
      <c r="C24" s="162" t="s">
        <v>56</v>
      </c>
      <c r="D24" s="164">
        <v>698.6</v>
      </c>
      <c r="E24" s="162" t="s">
        <v>402</v>
      </c>
      <c r="F24" s="165">
        <v>0</v>
      </c>
    </row>
    <row r="25" ht="21.75" customHeight="1" spans="1:6">
      <c r="A25" s="162"/>
      <c r="B25" s="165"/>
      <c r="C25" s="162" t="s">
        <v>58</v>
      </c>
      <c r="D25" s="164">
        <v>140</v>
      </c>
      <c r="E25" s="162" t="s">
        <v>403</v>
      </c>
      <c r="F25" s="165">
        <v>10</v>
      </c>
    </row>
    <row r="26" ht="21.75" customHeight="1" spans="1:6">
      <c r="A26" s="162"/>
      <c r="B26" s="165"/>
      <c r="C26" s="162" t="s">
        <v>60</v>
      </c>
      <c r="D26" s="164">
        <v>2069</v>
      </c>
      <c r="E26" s="169"/>
      <c r="F26" s="165"/>
    </row>
    <row r="27" ht="21.75" customHeight="1" spans="1:6">
      <c r="A27" s="162"/>
      <c r="B27" s="165"/>
      <c r="C27" s="162" t="s">
        <v>62</v>
      </c>
      <c r="D27" s="164">
        <v>0</v>
      </c>
      <c r="E27" s="169"/>
      <c r="F27" s="165"/>
    </row>
    <row r="28" ht="21.75" customHeight="1" spans="1:6">
      <c r="A28" s="162"/>
      <c r="B28" s="165"/>
      <c r="C28" s="162" t="s">
        <v>64</v>
      </c>
      <c r="D28" s="164">
        <v>0</v>
      </c>
      <c r="E28" s="169"/>
      <c r="F28" s="165"/>
    </row>
    <row r="29" ht="21.75" customHeight="1" spans="1:6">
      <c r="A29" s="162"/>
      <c r="B29" s="165"/>
      <c r="C29" s="162" t="s">
        <v>66</v>
      </c>
      <c r="D29" s="164"/>
      <c r="E29" s="169"/>
      <c r="F29" s="165"/>
    </row>
    <row r="30" ht="21.75" customHeight="1" spans="1:6">
      <c r="A30" s="162"/>
      <c r="B30" s="165"/>
      <c r="C30" s="162" t="s">
        <v>68</v>
      </c>
      <c r="D30" s="164">
        <v>0</v>
      </c>
      <c r="E30" s="169"/>
      <c r="F30" s="165"/>
    </row>
    <row r="31" ht="21.75" customHeight="1" spans="1:6">
      <c r="A31" s="162"/>
      <c r="B31" s="165"/>
      <c r="C31" s="162" t="s">
        <v>70</v>
      </c>
      <c r="D31" s="164">
        <v>0</v>
      </c>
      <c r="E31" s="169"/>
      <c r="F31" s="165"/>
    </row>
    <row r="32" ht="21.75" customHeight="1" spans="1:6">
      <c r="A32" s="162"/>
      <c r="B32" s="165"/>
      <c r="C32" s="162" t="s">
        <v>72</v>
      </c>
      <c r="D32" s="164">
        <v>0</v>
      </c>
      <c r="E32" s="169"/>
      <c r="F32" s="165"/>
    </row>
    <row r="33" ht="21.75" customHeight="1" spans="1:6">
      <c r="A33" s="162"/>
      <c r="B33" s="165"/>
      <c r="C33" s="162" t="s">
        <v>74</v>
      </c>
      <c r="D33" s="164">
        <v>0</v>
      </c>
      <c r="E33" s="169"/>
      <c r="F33" s="165"/>
    </row>
    <row r="34" ht="21.75" customHeight="1" spans="1:6">
      <c r="A34" s="170" t="s">
        <v>88</v>
      </c>
      <c r="B34" s="165">
        <f>B6+B7</f>
        <v>48008.9</v>
      </c>
      <c r="C34" s="170" t="s">
        <v>89</v>
      </c>
      <c r="D34" s="164">
        <f>SUM(D6:D33)</f>
        <v>46058.9</v>
      </c>
      <c r="E34" s="170" t="s">
        <v>89</v>
      </c>
      <c r="F34" s="165">
        <f>F16</f>
        <v>46058.9</v>
      </c>
    </row>
  </sheetData>
  <sheetProtection formatCells="0" formatColumns="0" formatRows="0"/>
  <mergeCells count="4">
    <mergeCell ref="A1:F1"/>
    <mergeCell ref="A4:B4"/>
    <mergeCell ref="C4:D4"/>
    <mergeCell ref="E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2"/>
  <sheetViews>
    <sheetView showGridLines="0" showZeros="0" workbookViewId="0">
      <pane xSplit="4" ySplit="5" topLeftCell="E36" activePane="bottomRight" state="frozen"/>
      <selection/>
      <selection pane="topRight"/>
      <selection pane="bottomLeft"/>
      <selection pane="bottomRight" activeCell="D51" sqref="D51"/>
    </sheetView>
  </sheetViews>
  <sheetFormatPr defaultColWidth="9" defaultRowHeight="14.25"/>
  <cols>
    <col min="1" max="3" width="5.875" style="59" customWidth="1"/>
    <col min="4" max="4" width="37.25" style="59" customWidth="1"/>
    <col min="5" max="7" width="13.375" style="59" customWidth="1"/>
    <col min="8" max="8" width="18.875" style="59" customWidth="1"/>
    <col min="9" max="9" width="11.875" style="59" customWidth="1"/>
    <col min="10" max="10" width="13.75" style="59" customWidth="1"/>
    <col min="11" max="11" width="11.625" style="59" customWidth="1"/>
    <col min="12" max="12" width="9.875" style="59" customWidth="1"/>
    <col min="13" max="14" width="12.875" style="59" customWidth="1"/>
    <col min="15" max="15" width="13.5" style="59" customWidth="1"/>
    <col min="16" max="17" width="9.875" style="59" customWidth="1"/>
    <col min="18" max="18" width="9" style="59"/>
    <col min="19" max="19" width="10.5" style="59" customWidth="1"/>
    <col min="20" max="20" width="9.5" style="59" customWidth="1"/>
    <col min="21" max="22" width="10.5" style="59" customWidth="1"/>
    <col min="23" max="23" width="9.125" style="59" customWidth="1"/>
    <col min="24" max="24" width="10.5" style="59" customWidth="1"/>
    <col min="25" max="25" width="9.125" style="59" customWidth="1"/>
    <col min="26" max="26" width="9" style="59"/>
    <col min="27" max="28" width="9.5" style="59" customWidth="1"/>
    <col min="29" max="16384" width="9" style="59"/>
  </cols>
  <sheetData>
    <row r="1" ht="22.5" customHeight="1" spans="1:17">
      <c r="A1" s="73" t="s">
        <v>404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customHeight="1" spans="1:17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4" t="s">
        <v>405</v>
      </c>
    </row>
    <row r="3" customHeight="1" spans="1:17">
      <c r="A3" s="74" t="s">
        <v>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84" t="s">
        <v>4</v>
      </c>
    </row>
    <row r="4" ht="35.25" customHeight="1" spans="1:17">
      <c r="A4" s="75" t="s">
        <v>406</v>
      </c>
      <c r="B4" s="76"/>
      <c r="C4" s="77"/>
      <c r="D4" s="78" t="s">
        <v>303</v>
      </c>
      <c r="E4" s="75" t="s">
        <v>407</v>
      </c>
      <c r="F4" s="76"/>
      <c r="G4" s="77"/>
      <c r="H4" s="75" t="s">
        <v>408</v>
      </c>
      <c r="I4" s="76"/>
      <c r="J4" s="76"/>
      <c r="K4" s="76"/>
      <c r="L4" s="76"/>
      <c r="M4" s="76"/>
      <c r="N4" s="76"/>
      <c r="O4" s="76"/>
      <c r="P4" s="76"/>
      <c r="Q4" s="77"/>
    </row>
    <row r="5" ht="24" customHeight="1" spans="1:17">
      <c r="A5" s="79" t="s">
        <v>99</v>
      </c>
      <c r="B5" s="80" t="s">
        <v>100</v>
      </c>
      <c r="C5" s="80" t="s">
        <v>101</v>
      </c>
      <c r="D5" s="81"/>
      <c r="E5" s="80" t="s">
        <v>102</v>
      </c>
      <c r="F5" s="80" t="s">
        <v>409</v>
      </c>
      <c r="G5" s="80" t="s">
        <v>410</v>
      </c>
      <c r="H5" s="80" t="s">
        <v>102</v>
      </c>
      <c r="I5" s="80" t="s">
        <v>305</v>
      </c>
      <c r="J5" s="80" t="s">
        <v>411</v>
      </c>
      <c r="K5" s="80" t="s">
        <v>412</v>
      </c>
      <c r="L5" s="80" t="s">
        <v>413</v>
      </c>
      <c r="M5" s="80" t="s">
        <v>309</v>
      </c>
      <c r="N5" s="146" t="s">
        <v>312</v>
      </c>
      <c r="O5" s="80" t="s">
        <v>310</v>
      </c>
      <c r="P5" s="80" t="s">
        <v>414</v>
      </c>
      <c r="Q5" s="80" t="s">
        <v>66</v>
      </c>
    </row>
    <row r="6" s="135" customFormat="1" ht="22.5" customHeight="1" spans="1:28">
      <c r="A6" s="104">
        <v>201</v>
      </c>
      <c r="B6" s="104">
        <v>3</v>
      </c>
      <c r="C6" s="104">
        <v>1</v>
      </c>
      <c r="D6" s="104" t="s">
        <v>313</v>
      </c>
      <c r="E6" s="138">
        <v>86.96</v>
      </c>
      <c r="F6" s="105">
        <v>85.66</v>
      </c>
      <c r="G6" s="138">
        <f>E6-F6</f>
        <v>1.3</v>
      </c>
      <c r="H6" s="138">
        <f>SUM(I6:Q6)</f>
        <v>86.96</v>
      </c>
      <c r="I6" s="142">
        <f>84.78</f>
        <v>84.78</v>
      </c>
      <c r="J6" s="142">
        <f>2.18</f>
        <v>2.18</v>
      </c>
      <c r="K6" s="142"/>
      <c r="L6" s="142"/>
      <c r="M6" s="142">
        <v>0</v>
      </c>
      <c r="N6" s="142"/>
      <c r="O6" s="138">
        <v>0</v>
      </c>
      <c r="P6" s="138">
        <v>0</v>
      </c>
      <c r="Q6" s="138">
        <v>0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</row>
    <row r="7" s="89" customFormat="1" ht="22.5" customHeight="1" spans="1:28">
      <c r="A7" s="104">
        <v>201</v>
      </c>
      <c r="B7" s="104">
        <v>3</v>
      </c>
      <c r="C7" s="104">
        <v>2</v>
      </c>
      <c r="D7" s="104" t="s">
        <v>314</v>
      </c>
      <c r="E7" s="138">
        <v>9521.52</v>
      </c>
      <c r="F7" s="105">
        <f>8121.96-6895</f>
        <v>1226.96</v>
      </c>
      <c r="G7" s="138">
        <f t="shared" ref="G7:G70" si="0">E7-F7</f>
        <v>8294.56</v>
      </c>
      <c r="H7" s="138">
        <f t="shared" ref="H7:H21" si="1">SUM(I7:Q7)</f>
        <v>9521.52</v>
      </c>
      <c r="I7" s="142">
        <f>333.43+0.19</f>
        <v>333.62</v>
      </c>
      <c r="J7" s="142">
        <v>9180.09</v>
      </c>
      <c r="K7" s="142">
        <v>0</v>
      </c>
      <c r="L7" s="142"/>
      <c r="M7" s="142">
        <f>8-0.19</f>
        <v>7.81</v>
      </c>
      <c r="N7" s="142"/>
      <c r="O7" s="138">
        <v>0</v>
      </c>
      <c r="P7" s="138">
        <v>0</v>
      </c>
      <c r="Q7" s="138">
        <v>0</v>
      </c>
      <c r="R7" s="135"/>
      <c r="S7" s="150"/>
      <c r="T7" s="150"/>
      <c r="U7" s="150"/>
      <c r="V7" s="150"/>
      <c r="W7" s="150"/>
      <c r="X7" s="150"/>
      <c r="Y7" s="150"/>
      <c r="Z7" s="150"/>
      <c r="AA7" s="150"/>
      <c r="AB7" s="150"/>
    </row>
    <row r="8" s="89" customFormat="1" ht="22.5" customHeight="1" spans="1:28">
      <c r="A8" s="104">
        <v>201</v>
      </c>
      <c r="B8" s="104">
        <v>3</v>
      </c>
      <c r="C8" s="104">
        <v>6</v>
      </c>
      <c r="D8" s="104" t="s">
        <v>315</v>
      </c>
      <c r="E8" s="138">
        <v>782.42</v>
      </c>
      <c r="F8" s="105">
        <v>0</v>
      </c>
      <c r="G8" s="138">
        <f t="shared" si="0"/>
        <v>782.42</v>
      </c>
      <c r="H8" s="138">
        <f t="shared" si="1"/>
        <v>782.42</v>
      </c>
      <c r="I8" s="142">
        <v>0</v>
      </c>
      <c r="J8" s="142">
        <f>379.74-0.3+0.1+0.09</f>
        <v>379.63</v>
      </c>
      <c r="K8" s="142">
        <v>0</v>
      </c>
      <c r="L8" s="142"/>
      <c r="M8" s="147">
        <f>402.6+0.36+0.02-0.1-0.09</f>
        <v>402.79</v>
      </c>
      <c r="N8" s="147"/>
      <c r="O8" s="138">
        <v>0</v>
      </c>
      <c r="P8" s="138">
        <v>0</v>
      </c>
      <c r="Q8" s="138">
        <v>0</v>
      </c>
      <c r="R8" s="135"/>
      <c r="S8" s="150"/>
      <c r="T8" s="150"/>
      <c r="U8" s="150"/>
      <c r="V8" s="150"/>
      <c r="W8" s="150"/>
      <c r="X8" s="150"/>
      <c r="Y8" s="150"/>
      <c r="Z8" s="150"/>
      <c r="AA8" s="150"/>
      <c r="AB8" s="150"/>
    </row>
    <row r="9" s="89" customFormat="1" ht="22.5" customHeight="1" spans="1:28">
      <c r="A9" s="104">
        <v>201</v>
      </c>
      <c r="B9" s="104">
        <v>3</v>
      </c>
      <c r="C9" s="104">
        <v>8</v>
      </c>
      <c r="D9" s="104" t="s">
        <v>316</v>
      </c>
      <c r="E9" s="138">
        <v>103.39</v>
      </c>
      <c r="F9" s="105">
        <v>23.39</v>
      </c>
      <c r="G9" s="138">
        <f t="shared" si="0"/>
        <v>80</v>
      </c>
      <c r="H9" s="138">
        <f t="shared" si="1"/>
        <v>103.39</v>
      </c>
      <c r="I9" s="142">
        <v>0</v>
      </c>
      <c r="J9" s="142">
        <v>33.39</v>
      </c>
      <c r="K9" s="142">
        <v>70</v>
      </c>
      <c r="L9" s="142"/>
      <c r="M9" s="142"/>
      <c r="N9" s="142"/>
      <c r="O9" s="138">
        <v>0</v>
      </c>
      <c r="P9" s="138">
        <v>0</v>
      </c>
      <c r="Q9" s="138">
        <v>0</v>
      </c>
      <c r="R9" s="135"/>
      <c r="S9" s="150"/>
      <c r="T9" s="150"/>
      <c r="U9" s="150"/>
      <c r="V9" s="150"/>
      <c r="W9" s="150"/>
      <c r="X9" s="150"/>
      <c r="Y9" s="150"/>
      <c r="Z9" s="150"/>
      <c r="AA9" s="150"/>
      <c r="AB9" s="150"/>
    </row>
    <row r="10" s="89" customFormat="1" ht="22.5" customHeight="1" spans="1:28">
      <c r="A10" s="104">
        <v>201</v>
      </c>
      <c r="B10" s="104">
        <v>3</v>
      </c>
      <c r="C10" s="104">
        <v>50</v>
      </c>
      <c r="D10" s="104" t="s">
        <v>317</v>
      </c>
      <c r="E10" s="138">
        <v>291.67</v>
      </c>
      <c r="F10" s="105">
        <v>284.54</v>
      </c>
      <c r="G10" s="138">
        <f t="shared" si="0"/>
        <v>7.13</v>
      </c>
      <c r="H10" s="138">
        <f t="shared" si="1"/>
        <v>291.67</v>
      </c>
      <c r="I10" s="142">
        <v>153.3</v>
      </c>
      <c r="J10" s="142">
        <v>138.37</v>
      </c>
      <c r="K10" s="142">
        <v>0</v>
      </c>
      <c r="L10" s="142"/>
      <c r="M10" s="142">
        <v>0</v>
      </c>
      <c r="N10" s="142"/>
      <c r="O10" s="138">
        <v>0</v>
      </c>
      <c r="P10" s="138">
        <v>0</v>
      </c>
      <c r="Q10" s="138">
        <v>0</v>
      </c>
      <c r="R10" s="135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</row>
    <row r="11" s="89" customFormat="1" ht="22.5" customHeight="1" spans="1:28">
      <c r="A11" s="104">
        <v>201</v>
      </c>
      <c r="B11" s="104">
        <v>4</v>
      </c>
      <c r="C11" s="104">
        <v>1</v>
      </c>
      <c r="D11" s="104" t="s">
        <v>318</v>
      </c>
      <c r="E11" s="138">
        <v>20.84</v>
      </c>
      <c r="F11" s="105">
        <v>20.133333</v>
      </c>
      <c r="G11" s="138">
        <f t="shared" si="0"/>
        <v>0.706666999999999</v>
      </c>
      <c r="H11" s="138">
        <f t="shared" si="1"/>
        <v>20.84</v>
      </c>
      <c r="I11" s="142">
        <v>17.82</v>
      </c>
      <c r="J11" s="142">
        <v>3.02</v>
      </c>
      <c r="K11" s="142">
        <v>0</v>
      </c>
      <c r="L11" s="138"/>
      <c r="M11" s="138">
        <v>0</v>
      </c>
      <c r="N11" s="138"/>
      <c r="O11" s="138">
        <v>0</v>
      </c>
      <c r="P11" s="138">
        <v>0</v>
      </c>
      <c r="Q11" s="138">
        <v>0</v>
      </c>
      <c r="R11" s="135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</row>
    <row r="12" s="89" customFormat="1" ht="22.5" customHeight="1" spans="1:28">
      <c r="A12" s="104">
        <v>201</v>
      </c>
      <c r="B12" s="104">
        <v>4</v>
      </c>
      <c r="C12" s="104">
        <v>2</v>
      </c>
      <c r="D12" s="104" t="s">
        <v>319</v>
      </c>
      <c r="E12" s="138">
        <v>543.08</v>
      </c>
      <c r="F12" s="105">
        <v>9.18</v>
      </c>
      <c r="G12" s="138">
        <f t="shared" si="0"/>
        <v>533.9</v>
      </c>
      <c r="H12" s="138">
        <f t="shared" si="1"/>
        <v>543.08</v>
      </c>
      <c r="I12" s="142"/>
      <c r="J12" s="142">
        <v>543.08</v>
      </c>
      <c r="K12" s="142"/>
      <c r="L12" s="138"/>
      <c r="M12" s="138">
        <v>0</v>
      </c>
      <c r="N12" s="138"/>
      <c r="O12" s="138">
        <v>0</v>
      </c>
      <c r="P12" s="138">
        <v>0</v>
      </c>
      <c r="Q12" s="138">
        <v>0</v>
      </c>
      <c r="R12" s="135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="89" customFormat="1" ht="22.5" customHeight="1" spans="1:28">
      <c r="A13" s="104">
        <v>201</v>
      </c>
      <c r="B13" s="104">
        <v>4</v>
      </c>
      <c r="C13" s="104">
        <v>50</v>
      </c>
      <c r="D13" s="104" t="s">
        <v>320</v>
      </c>
      <c r="E13" s="138">
        <v>339.65</v>
      </c>
      <c r="F13" s="105">
        <v>326.31</v>
      </c>
      <c r="G13" s="138">
        <f t="shared" si="0"/>
        <v>13.34</v>
      </c>
      <c r="H13" s="138">
        <f t="shared" si="1"/>
        <v>339.65</v>
      </c>
      <c r="I13" s="142">
        <v>277.24</v>
      </c>
      <c r="J13" s="142">
        <f>62.52-0.11</f>
        <v>62.41</v>
      </c>
      <c r="K13" s="142">
        <v>0</v>
      </c>
      <c r="L13" s="138"/>
      <c r="M13" s="138">
        <v>0</v>
      </c>
      <c r="N13" s="138"/>
      <c r="O13" s="138">
        <v>0</v>
      </c>
      <c r="P13" s="138">
        <v>0</v>
      </c>
      <c r="Q13" s="138">
        <v>0</v>
      </c>
      <c r="R13" s="135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="89" customFormat="1" ht="22.5" customHeight="1" spans="1:28">
      <c r="A14" s="104">
        <v>201</v>
      </c>
      <c r="B14" s="104">
        <v>5</v>
      </c>
      <c r="C14" s="104">
        <v>7</v>
      </c>
      <c r="D14" s="104" t="s">
        <v>321</v>
      </c>
      <c r="E14" s="138">
        <v>24.56</v>
      </c>
      <c r="F14" s="105">
        <v>14.05</v>
      </c>
      <c r="G14" s="138">
        <f t="shared" si="0"/>
        <v>10.51</v>
      </c>
      <c r="H14" s="138">
        <f t="shared" si="1"/>
        <v>24.56</v>
      </c>
      <c r="I14" s="142">
        <v>0</v>
      </c>
      <c r="J14" s="142">
        <v>22.96</v>
      </c>
      <c r="K14" s="142">
        <v>0</v>
      </c>
      <c r="L14" s="142"/>
      <c r="M14" s="142">
        <v>1.6</v>
      </c>
      <c r="N14" s="142"/>
      <c r="O14" s="138">
        <v>0</v>
      </c>
      <c r="P14" s="138">
        <v>0</v>
      </c>
      <c r="Q14" s="138">
        <v>0</v>
      </c>
      <c r="R14" s="135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</row>
    <row r="15" s="89" customFormat="1" ht="22.5" customHeight="1" spans="1:28">
      <c r="A15" s="104">
        <v>201</v>
      </c>
      <c r="B15" s="104">
        <v>6</v>
      </c>
      <c r="C15" s="104">
        <v>1</v>
      </c>
      <c r="D15" s="104" t="s">
        <v>322</v>
      </c>
      <c r="E15" s="138">
        <v>26.46</v>
      </c>
      <c r="F15" s="105">
        <v>26.4</v>
      </c>
      <c r="G15" s="138">
        <f t="shared" si="0"/>
        <v>0.0600000000000023</v>
      </c>
      <c r="H15" s="138">
        <f t="shared" si="1"/>
        <v>26.46</v>
      </c>
      <c r="I15" s="142">
        <v>21.75</v>
      </c>
      <c r="J15" s="142">
        <v>4.71</v>
      </c>
      <c r="K15" s="142">
        <v>0</v>
      </c>
      <c r="L15" s="142"/>
      <c r="M15" s="142">
        <v>0</v>
      </c>
      <c r="N15" s="142"/>
      <c r="O15" s="138">
        <v>0</v>
      </c>
      <c r="P15" s="138">
        <v>0</v>
      </c>
      <c r="Q15" s="138">
        <v>0</v>
      </c>
      <c r="R15" s="135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</row>
    <row r="16" s="89" customFormat="1" ht="22.5" customHeight="1" spans="1:28">
      <c r="A16" s="104">
        <v>201</v>
      </c>
      <c r="B16" s="104">
        <v>6</v>
      </c>
      <c r="C16" s="104">
        <v>2</v>
      </c>
      <c r="D16" s="104" t="s">
        <v>323</v>
      </c>
      <c r="E16" s="138">
        <v>742.5</v>
      </c>
      <c r="F16" s="105">
        <v>11.288</v>
      </c>
      <c r="G16" s="138">
        <f t="shared" si="0"/>
        <v>731.212</v>
      </c>
      <c r="H16" s="138">
        <f t="shared" si="1"/>
        <v>742.5</v>
      </c>
      <c r="I16" s="142">
        <v>0</v>
      </c>
      <c r="J16" s="142">
        <v>608.5</v>
      </c>
      <c r="K16" s="142">
        <v>0</v>
      </c>
      <c r="L16" s="142"/>
      <c r="M16" s="142">
        <v>84</v>
      </c>
      <c r="N16" s="142">
        <v>50</v>
      </c>
      <c r="O16" s="138">
        <v>0</v>
      </c>
      <c r="P16" s="138">
        <v>0</v>
      </c>
      <c r="Q16" s="138">
        <v>0</v>
      </c>
      <c r="R16" s="135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</row>
    <row r="17" s="89" customFormat="1" ht="22.5" customHeight="1" spans="1:28">
      <c r="A17" s="104">
        <v>201</v>
      </c>
      <c r="B17" s="104">
        <v>6</v>
      </c>
      <c r="C17" s="104">
        <v>50</v>
      </c>
      <c r="D17" s="104" t="s">
        <v>324</v>
      </c>
      <c r="E17" s="138">
        <v>185.91</v>
      </c>
      <c r="F17" s="105">
        <v>185.49</v>
      </c>
      <c r="G17" s="138">
        <f t="shared" si="0"/>
        <v>0.419999999999987</v>
      </c>
      <c r="H17" s="138">
        <f t="shared" si="1"/>
        <v>185.91</v>
      </c>
      <c r="I17" s="142">
        <v>153.91</v>
      </c>
      <c r="J17" s="142">
        <v>32</v>
      </c>
      <c r="K17" s="142">
        <v>0</v>
      </c>
      <c r="L17" s="142"/>
      <c r="M17" s="142">
        <v>0</v>
      </c>
      <c r="N17" s="142"/>
      <c r="O17" s="138">
        <v>0</v>
      </c>
      <c r="P17" s="138">
        <v>0</v>
      </c>
      <c r="Q17" s="138">
        <v>0</v>
      </c>
      <c r="R17" s="135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</row>
    <row r="18" s="89" customFormat="1" ht="22.5" customHeight="1" spans="1:28">
      <c r="A18" s="104">
        <v>201</v>
      </c>
      <c r="B18" s="104">
        <v>8</v>
      </c>
      <c r="C18" s="104">
        <v>2</v>
      </c>
      <c r="D18" s="104" t="s">
        <v>325</v>
      </c>
      <c r="E18" s="138">
        <v>171.4</v>
      </c>
      <c r="F18" s="105">
        <v>82.66</v>
      </c>
      <c r="G18" s="138">
        <f t="shared" si="0"/>
        <v>88.74</v>
      </c>
      <c r="H18" s="138">
        <f t="shared" si="1"/>
        <v>171.4</v>
      </c>
      <c r="I18" s="142">
        <v>71.76</v>
      </c>
      <c r="J18" s="142">
        <v>96.64</v>
      </c>
      <c r="K18" s="142">
        <v>0</v>
      </c>
      <c r="L18" s="142"/>
      <c r="M18" s="142">
        <v>3</v>
      </c>
      <c r="N18" s="142"/>
      <c r="O18" s="138">
        <v>0</v>
      </c>
      <c r="P18" s="138">
        <v>0</v>
      </c>
      <c r="Q18" s="138">
        <v>0</v>
      </c>
      <c r="R18" s="135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="89" customFormat="1" ht="22.5" customHeight="1" spans="1:28">
      <c r="A19" s="104">
        <v>201</v>
      </c>
      <c r="B19" s="104">
        <v>11</v>
      </c>
      <c r="C19" s="104">
        <v>1</v>
      </c>
      <c r="D19" s="104" t="s">
        <v>326</v>
      </c>
      <c r="E19" s="138">
        <v>6.14</v>
      </c>
      <c r="F19" s="105">
        <v>4.4</v>
      </c>
      <c r="G19" s="138">
        <f t="shared" si="0"/>
        <v>1.74</v>
      </c>
      <c r="H19" s="138">
        <f t="shared" si="1"/>
        <v>6.14</v>
      </c>
      <c r="I19" s="142">
        <f>2.41-1.71</f>
        <v>0.7</v>
      </c>
      <c r="J19" s="142">
        <f>0.23+1.71</f>
        <v>1.94</v>
      </c>
      <c r="K19" s="142"/>
      <c r="L19" s="142"/>
      <c r="M19" s="142">
        <v>3.5</v>
      </c>
      <c r="N19" s="142"/>
      <c r="O19" s="138">
        <v>0</v>
      </c>
      <c r="P19" s="138">
        <v>0</v>
      </c>
      <c r="Q19" s="138">
        <v>0</v>
      </c>
      <c r="R19" s="135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</row>
    <row r="20" s="89" customFormat="1" ht="22.5" customHeight="1" spans="1:28">
      <c r="A20" s="104">
        <v>201</v>
      </c>
      <c r="B20" s="104">
        <v>11</v>
      </c>
      <c r="C20" s="104">
        <v>2</v>
      </c>
      <c r="D20" s="104" t="s">
        <v>327</v>
      </c>
      <c r="E20" s="138">
        <v>26.5</v>
      </c>
      <c r="F20" s="105">
        <v>0</v>
      </c>
      <c r="G20" s="138">
        <f t="shared" si="0"/>
        <v>26.5</v>
      </c>
      <c r="H20" s="138">
        <f t="shared" si="1"/>
        <v>26.5</v>
      </c>
      <c r="I20" s="142"/>
      <c r="J20" s="142">
        <v>26.5</v>
      </c>
      <c r="K20" s="142"/>
      <c r="L20" s="142"/>
      <c r="M20" s="142"/>
      <c r="N20" s="142"/>
      <c r="O20" s="138">
        <v>0</v>
      </c>
      <c r="P20" s="138">
        <v>0</v>
      </c>
      <c r="Q20" s="138">
        <v>0</v>
      </c>
      <c r="R20" s="135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="89" customFormat="1" ht="22.5" customHeight="1" spans="1:28">
      <c r="A21" s="104">
        <v>201</v>
      </c>
      <c r="B21" s="104">
        <v>11</v>
      </c>
      <c r="C21" s="104">
        <v>50</v>
      </c>
      <c r="D21" s="104" t="s">
        <v>328</v>
      </c>
      <c r="E21" s="138">
        <v>89.86</v>
      </c>
      <c r="F21" s="105">
        <v>86.1</v>
      </c>
      <c r="G21" s="138">
        <f t="shared" si="0"/>
        <v>3.76</v>
      </c>
      <c r="H21" s="138">
        <f t="shared" si="1"/>
        <v>89.86</v>
      </c>
      <c r="I21" s="142">
        <v>73</v>
      </c>
      <c r="J21" s="142">
        <v>10.86</v>
      </c>
      <c r="K21" s="142"/>
      <c r="L21" s="142"/>
      <c r="M21" s="147">
        <f>6</f>
        <v>6</v>
      </c>
      <c r="N21" s="142"/>
      <c r="O21" s="138">
        <v>0</v>
      </c>
      <c r="P21" s="138">
        <v>0</v>
      </c>
      <c r="Q21" s="138">
        <v>0</v>
      </c>
      <c r="R21" s="135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</row>
    <row r="22" s="136" customFormat="1" ht="22.5" customHeight="1" spans="1:28">
      <c r="A22" s="104">
        <v>201</v>
      </c>
      <c r="B22" s="104">
        <v>13</v>
      </c>
      <c r="C22" s="104">
        <v>1</v>
      </c>
      <c r="D22" s="104" t="s">
        <v>329</v>
      </c>
      <c r="E22" s="138">
        <v>192.06</v>
      </c>
      <c r="F22" s="105">
        <v>151.98</v>
      </c>
      <c r="G22" s="138">
        <f t="shared" si="0"/>
        <v>40.08</v>
      </c>
      <c r="H22" s="138">
        <v>192.06</v>
      </c>
      <c r="I22" s="147">
        <v>97</v>
      </c>
      <c r="J22" s="147">
        <v>91.56</v>
      </c>
      <c r="K22" s="147"/>
      <c r="L22" s="147"/>
      <c r="M22" s="147">
        <v>3.5</v>
      </c>
      <c r="N22" s="147"/>
      <c r="O22" s="138">
        <v>0</v>
      </c>
      <c r="P22" s="138">
        <v>0</v>
      </c>
      <c r="Q22" s="138">
        <v>0</v>
      </c>
      <c r="R22" s="151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="136" customFormat="1" ht="22.5" customHeight="1" spans="1:28">
      <c r="A23" s="104">
        <v>201</v>
      </c>
      <c r="B23" s="104">
        <v>13</v>
      </c>
      <c r="C23" s="104">
        <v>2</v>
      </c>
      <c r="D23" s="104" t="s">
        <v>330</v>
      </c>
      <c r="E23" s="138">
        <v>102.3</v>
      </c>
      <c r="F23" s="105">
        <v>0</v>
      </c>
      <c r="G23" s="138">
        <f t="shared" si="0"/>
        <v>102.3</v>
      </c>
      <c r="H23" s="138">
        <v>102.3</v>
      </c>
      <c r="I23" s="147"/>
      <c r="J23" s="147">
        <v>102.3</v>
      </c>
      <c r="K23" s="147"/>
      <c r="L23" s="147"/>
      <c r="M23" s="147"/>
      <c r="N23" s="147"/>
      <c r="O23" s="138">
        <v>0</v>
      </c>
      <c r="P23" s="138">
        <v>0</v>
      </c>
      <c r="Q23" s="138">
        <v>0</v>
      </c>
      <c r="R23" s="151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</row>
    <row r="24" s="136" customFormat="1" ht="22.5" customHeight="1" spans="1:28">
      <c r="A24" s="104">
        <v>201</v>
      </c>
      <c r="B24" s="104">
        <v>13</v>
      </c>
      <c r="C24" s="104">
        <v>8</v>
      </c>
      <c r="D24" s="104" t="s">
        <v>415</v>
      </c>
      <c r="E24" s="138">
        <v>314</v>
      </c>
      <c r="F24" s="105">
        <v>120.6</v>
      </c>
      <c r="G24" s="138">
        <f t="shared" si="0"/>
        <v>193.4</v>
      </c>
      <c r="H24" s="138">
        <v>314</v>
      </c>
      <c r="I24" s="147"/>
      <c r="J24" s="147">
        <v>310.4</v>
      </c>
      <c r="K24" s="147"/>
      <c r="L24" s="147"/>
      <c r="M24" s="147">
        <v>3.6</v>
      </c>
      <c r="N24" s="147"/>
      <c r="O24" s="138">
        <v>0</v>
      </c>
      <c r="P24" s="138">
        <v>0</v>
      </c>
      <c r="Q24" s="138">
        <v>0</v>
      </c>
      <c r="R24" s="151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</row>
    <row r="25" s="136" customFormat="1" ht="22.5" customHeight="1" spans="1:28">
      <c r="A25" s="104">
        <v>201</v>
      </c>
      <c r="B25" s="104">
        <v>13</v>
      </c>
      <c r="C25" s="104">
        <v>50</v>
      </c>
      <c r="D25" s="104" t="s">
        <v>332</v>
      </c>
      <c r="E25" s="138">
        <v>651.58</v>
      </c>
      <c r="F25" s="105">
        <v>622.68</v>
      </c>
      <c r="G25" s="138">
        <f t="shared" si="0"/>
        <v>28.9000000000001</v>
      </c>
      <c r="H25" s="138">
        <v>651.58</v>
      </c>
      <c r="I25" s="147">
        <v>572.8</v>
      </c>
      <c r="J25" s="147">
        <v>78.78</v>
      </c>
      <c r="K25" s="147"/>
      <c r="L25" s="147"/>
      <c r="M25" s="147"/>
      <c r="N25" s="147"/>
      <c r="O25" s="138">
        <v>0</v>
      </c>
      <c r="P25" s="138">
        <v>0</v>
      </c>
      <c r="Q25" s="138">
        <v>0</v>
      </c>
      <c r="R25" s="151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="137" customFormat="1" ht="22.5" customHeight="1" spans="1:28">
      <c r="A26" s="139" t="s">
        <v>106</v>
      </c>
      <c r="B26" s="139" t="s">
        <v>145</v>
      </c>
      <c r="C26" s="139" t="s">
        <v>150</v>
      </c>
      <c r="D26" s="140" t="s">
        <v>333</v>
      </c>
      <c r="E26" s="138">
        <v>11.2</v>
      </c>
      <c r="F26" s="105">
        <v>0</v>
      </c>
      <c r="G26" s="138">
        <f t="shared" si="0"/>
        <v>11.2</v>
      </c>
      <c r="H26" s="138">
        <v>11.2</v>
      </c>
      <c r="I26" s="148"/>
      <c r="J26" s="148">
        <v>11.2</v>
      </c>
      <c r="K26" s="148"/>
      <c r="L26" s="148"/>
      <c r="M26" s="148"/>
      <c r="N26" s="148"/>
      <c r="O26" s="138"/>
      <c r="P26" s="138"/>
      <c r="Q26" s="138"/>
      <c r="R26" s="153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</row>
    <row r="27" s="89" customFormat="1" ht="22.5" customHeight="1" spans="1:28">
      <c r="A27" s="104">
        <v>201</v>
      </c>
      <c r="B27" s="104">
        <v>15</v>
      </c>
      <c r="C27" s="104">
        <v>1</v>
      </c>
      <c r="D27" s="104" t="s">
        <v>334</v>
      </c>
      <c r="E27" s="138">
        <v>73.99</v>
      </c>
      <c r="F27" s="105">
        <v>73.95</v>
      </c>
      <c r="G27" s="138">
        <f t="shared" si="0"/>
        <v>0.039999999999992</v>
      </c>
      <c r="H27" s="141">
        <f>SUM(I27:Q27)</f>
        <v>73.99</v>
      </c>
      <c r="I27" s="142">
        <v>68</v>
      </c>
      <c r="J27" s="142">
        <v>5.99</v>
      </c>
      <c r="K27" s="142">
        <v>0</v>
      </c>
      <c r="L27" s="142"/>
      <c r="M27" s="142">
        <v>0</v>
      </c>
      <c r="N27" s="142"/>
      <c r="O27" s="138">
        <v>0</v>
      </c>
      <c r="P27" s="138">
        <v>0</v>
      </c>
      <c r="Q27" s="138">
        <v>0</v>
      </c>
      <c r="R27" s="135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="89" customFormat="1" ht="22.5" customHeight="1" spans="1:28">
      <c r="A28" s="139" t="s">
        <v>106</v>
      </c>
      <c r="B28" s="139" t="s">
        <v>156</v>
      </c>
      <c r="C28" s="139" t="s">
        <v>116</v>
      </c>
      <c r="D28" s="140" t="s">
        <v>335</v>
      </c>
      <c r="E28" s="138">
        <v>18.36</v>
      </c>
      <c r="F28" s="105">
        <v>17</v>
      </c>
      <c r="G28" s="138">
        <f t="shared" si="0"/>
        <v>1.36</v>
      </c>
      <c r="H28" s="141">
        <v>18.36</v>
      </c>
      <c r="I28" s="142">
        <v>17</v>
      </c>
      <c r="J28" s="142">
        <v>1.36</v>
      </c>
      <c r="K28" s="142"/>
      <c r="L28" s="142"/>
      <c r="M28" s="142"/>
      <c r="N28" s="142"/>
      <c r="O28" s="138"/>
      <c r="P28" s="138"/>
      <c r="Q28" s="138"/>
      <c r="R28" s="135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="89" customFormat="1" ht="22.5" customHeight="1" spans="1:28">
      <c r="A29" s="104">
        <v>201</v>
      </c>
      <c r="B29" s="104">
        <v>29</v>
      </c>
      <c r="C29" s="104">
        <v>2</v>
      </c>
      <c r="D29" s="104" t="s">
        <v>336</v>
      </c>
      <c r="E29" s="138">
        <v>9</v>
      </c>
      <c r="F29" s="105"/>
      <c r="G29" s="138">
        <f t="shared" si="0"/>
        <v>9</v>
      </c>
      <c r="H29" s="142">
        <f>SUM(I29:O29)</f>
        <v>9</v>
      </c>
      <c r="I29" s="142"/>
      <c r="J29" s="138">
        <v>9</v>
      </c>
      <c r="K29" s="138">
        <v>0</v>
      </c>
      <c r="L29" s="138"/>
      <c r="M29" s="138">
        <v>0</v>
      </c>
      <c r="N29" s="138"/>
      <c r="O29" s="138">
        <v>0</v>
      </c>
      <c r="P29" s="138">
        <v>0</v>
      </c>
      <c r="Q29" s="138">
        <v>0</v>
      </c>
      <c r="R29" s="135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</row>
    <row r="30" s="89" customFormat="1" ht="22.5" customHeight="1" spans="1:28">
      <c r="A30" s="104">
        <v>201</v>
      </c>
      <c r="B30" s="104">
        <v>31</v>
      </c>
      <c r="C30" s="104">
        <v>1</v>
      </c>
      <c r="D30" s="104" t="s">
        <v>337</v>
      </c>
      <c r="E30" s="138">
        <v>93.32</v>
      </c>
      <c r="F30" s="105">
        <v>92.88</v>
      </c>
      <c r="G30" s="138">
        <f t="shared" si="0"/>
        <v>0.439999999999998</v>
      </c>
      <c r="H30" s="141">
        <f>SUM(I30:J30)</f>
        <v>93.32</v>
      </c>
      <c r="I30" s="142">
        <v>82</v>
      </c>
      <c r="J30" s="142">
        <v>11.32</v>
      </c>
      <c r="K30" s="142">
        <v>0</v>
      </c>
      <c r="L30" s="142"/>
      <c r="M30" s="142">
        <v>0</v>
      </c>
      <c r="N30" s="142"/>
      <c r="O30" s="138">
        <v>0</v>
      </c>
      <c r="P30" s="138">
        <v>0</v>
      </c>
      <c r="Q30" s="138">
        <v>0</v>
      </c>
      <c r="R30" s="135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</row>
    <row r="31" s="89" customFormat="1" ht="22.5" customHeight="1" spans="1:28">
      <c r="A31" s="104">
        <v>201</v>
      </c>
      <c r="B31" s="104">
        <v>31</v>
      </c>
      <c r="C31" s="104">
        <v>50</v>
      </c>
      <c r="D31" s="104" t="s">
        <v>338</v>
      </c>
      <c r="E31" s="138">
        <v>229.02</v>
      </c>
      <c r="F31" s="105">
        <v>227</v>
      </c>
      <c r="G31" s="138">
        <f t="shared" si="0"/>
        <v>2.02000000000001</v>
      </c>
      <c r="H31" s="141">
        <f t="shared" ref="H31:H32" si="2">SUM(I31:J31)</f>
        <v>229.02</v>
      </c>
      <c r="I31" s="142">
        <v>206</v>
      </c>
      <c r="J31" s="142">
        <f>22.21+0.81</f>
        <v>23.02</v>
      </c>
      <c r="K31" s="142">
        <v>0</v>
      </c>
      <c r="L31" s="142"/>
      <c r="M31" s="142">
        <v>0</v>
      </c>
      <c r="N31" s="142"/>
      <c r="O31" s="138">
        <v>0</v>
      </c>
      <c r="P31" s="138">
        <v>0</v>
      </c>
      <c r="Q31" s="138">
        <v>0</v>
      </c>
      <c r="R31" s="135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</row>
    <row r="32" s="89" customFormat="1" ht="22.5" customHeight="1" spans="1:28">
      <c r="A32" s="139" t="s">
        <v>106</v>
      </c>
      <c r="B32" s="139" t="s">
        <v>165</v>
      </c>
      <c r="C32" s="143">
        <v>99</v>
      </c>
      <c r="D32" s="144" t="s">
        <v>339</v>
      </c>
      <c r="E32" s="138">
        <v>54.7</v>
      </c>
      <c r="F32" s="105">
        <v>50</v>
      </c>
      <c r="G32" s="138">
        <f t="shared" si="0"/>
        <v>4.7</v>
      </c>
      <c r="H32" s="141">
        <f t="shared" si="2"/>
        <v>54.7</v>
      </c>
      <c r="I32" s="142"/>
      <c r="J32" s="142">
        <v>54.7</v>
      </c>
      <c r="K32" s="142"/>
      <c r="L32" s="142"/>
      <c r="M32" s="142"/>
      <c r="N32" s="142"/>
      <c r="O32" s="138"/>
      <c r="P32" s="138"/>
      <c r="Q32" s="138"/>
      <c r="R32" s="135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</row>
    <row r="33" s="89" customFormat="1" ht="22.5" customHeight="1" spans="1:28">
      <c r="A33" s="139" t="s">
        <v>106</v>
      </c>
      <c r="B33" s="139" t="s">
        <v>170</v>
      </c>
      <c r="C33" s="139" t="s">
        <v>416</v>
      </c>
      <c r="D33" s="140" t="s">
        <v>340</v>
      </c>
      <c r="E33" s="138">
        <v>8.37</v>
      </c>
      <c r="F33" s="105">
        <v>8.37</v>
      </c>
      <c r="G33" s="138">
        <f t="shared" si="0"/>
        <v>0</v>
      </c>
      <c r="H33" s="141">
        <v>8.37</v>
      </c>
      <c r="I33" s="142">
        <v>7.62</v>
      </c>
      <c r="J33" s="142">
        <v>0.75</v>
      </c>
      <c r="K33" s="142"/>
      <c r="L33" s="142"/>
      <c r="M33" s="142"/>
      <c r="N33" s="142"/>
      <c r="O33" s="138"/>
      <c r="P33" s="138"/>
      <c r="Q33" s="138"/>
      <c r="R33" s="135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</row>
    <row r="34" s="89" customFormat="1" ht="22.5" customHeight="1" spans="1:28">
      <c r="A34" s="104">
        <v>201</v>
      </c>
      <c r="B34" s="104">
        <v>32</v>
      </c>
      <c r="C34" s="104">
        <v>2</v>
      </c>
      <c r="D34" s="104" t="s">
        <v>341</v>
      </c>
      <c r="E34" s="138">
        <v>25.36</v>
      </c>
      <c r="F34" s="105">
        <v>0</v>
      </c>
      <c r="G34" s="138">
        <f t="shared" si="0"/>
        <v>25.36</v>
      </c>
      <c r="H34" s="141">
        <v>25.36</v>
      </c>
      <c r="I34" s="142">
        <v>0</v>
      </c>
      <c r="J34" s="142">
        <v>25.36</v>
      </c>
      <c r="K34" s="142"/>
      <c r="L34" s="142"/>
      <c r="M34" s="142"/>
      <c r="N34" s="142"/>
      <c r="O34" s="142"/>
      <c r="P34" s="138">
        <v>0</v>
      </c>
      <c r="Q34" s="138">
        <v>0</v>
      </c>
      <c r="R34" s="135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</row>
    <row r="35" s="89" customFormat="1" ht="22.5" customHeight="1" spans="1:28">
      <c r="A35" s="104">
        <v>201</v>
      </c>
      <c r="B35" s="104">
        <v>32</v>
      </c>
      <c r="C35" s="104">
        <v>50</v>
      </c>
      <c r="D35" s="104" t="s">
        <v>342</v>
      </c>
      <c r="E35" s="138">
        <v>11.76</v>
      </c>
      <c r="F35" s="105">
        <v>11.16</v>
      </c>
      <c r="G35" s="138">
        <f t="shared" si="0"/>
        <v>0.6</v>
      </c>
      <c r="H35" s="141">
        <v>11.76</v>
      </c>
      <c r="I35" s="142">
        <v>11.16</v>
      </c>
      <c r="J35" s="142">
        <v>0.6</v>
      </c>
      <c r="K35" s="142"/>
      <c r="L35" s="142"/>
      <c r="M35" s="142"/>
      <c r="N35" s="142"/>
      <c r="O35" s="142"/>
      <c r="P35" s="138">
        <v>0</v>
      </c>
      <c r="Q35" s="138">
        <v>0</v>
      </c>
      <c r="R35" s="135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</row>
    <row r="36" s="89" customFormat="1" ht="22.5" customHeight="1" spans="1:28">
      <c r="A36" s="104">
        <v>201</v>
      </c>
      <c r="B36" s="104">
        <v>33</v>
      </c>
      <c r="C36" s="104">
        <v>1</v>
      </c>
      <c r="D36" s="104" t="s">
        <v>343</v>
      </c>
      <c r="E36" s="138">
        <v>1.4</v>
      </c>
      <c r="F36" s="105">
        <v>1.4</v>
      </c>
      <c r="G36" s="138">
        <f t="shared" si="0"/>
        <v>0</v>
      </c>
      <c r="H36" s="141">
        <v>1.4</v>
      </c>
      <c r="I36" s="142">
        <v>1.27</v>
      </c>
      <c r="J36" s="142">
        <v>0.13</v>
      </c>
      <c r="K36" s="142"/>
      <c r="L36" s="142"/>
      <c r="M36" s="142">
        <v>0</v>
      </c>
      <c r="N36" s="142"/>
      <c r="O36" s="138">
        <v>0</v>
      </c>
      <c r="P36" s="138">
        <v>0</v>
      </c>
      <c r="Q36" s="138">
        <v>0</v>
      </c>
      <c r="R36" s="135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</row>
    <row r="37" s="89" customFormat="1" ht="22.5" customHeight="1" spans="1:28">
      <c r="A37" s="104">
        <v>201</v>
      </c>
      <c r="B37" s="104">
        <v>33</v>
      </c>
      <c r="C37" s="104">
        <v>2</v>
      </c>
      <c r="D37" s="104" t="s">
        <v>344</v>
      </c>
      <c r="E37" s="138">
        <v>991.69</v>
      </c>
      <c r="F37" s="105">
        <v>20.74</v>
      </c>
      <c r="G37" s="138">
        <f t="shared" si="0"/>
        <v>970.95</v>
      </c>
      <c r="H37" s="141">
        <f>SUM(J37:N37)</f>
        <v>991.69</v>
      </c>
      <c r="I37" s="142"/>
      <c r="J37" s="142">
        <v>971</v>
      </c>
      <c r="K37" s="142">
        <v>20.69</v>
      </c>
      <c r="L37" s="142"/>
      <c r="M37" s="142"/>
      <c r="N37" s="142"/>
      <c r="O37" s="138">
        <v>0</v>
      </c>
      <c r="P37" s="138">
        <v>0</v>
      </c>
      <c r="Q37" s="138">
        <v>0</v>
      </c>
      <c r="R37" s="135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</row>
    <row r="38" s="89" customFormat="1" ht="22.5" customHeight="1" spans="1:28">
      <c r="A38" s="104">
        <v>201</v>
      </c>
      <c r="B38" s="104">
        <v>33</v>
      </c>
      <c r="C38" s="104">
        <v>50</v>
      </c>
      <c r="D38" s="104" t="s">
        <v>345</v>
      </c>
      <c r="E38" s="138">
        <v>2.51</v>
      </c>
      <c r="F38" s="105">
        <v>2.51</v>
      </c>
      <c r="G38" s="138">
        <f t="shared" si="0"/>
        <v>0</v>
      </c>
      <c r="H38" s="141">
        <v>2.51</v>
      </c>
      <c r="I38" s="142">
        <v>2.51</v>
      </c>
      <c r="J38" s="142"/>
      <c r="K38" s="142"/>
      <c r="L38" s="142"/>
      <c r="M38" s="142">
        <v>0</v>
      </c>
      <c r="N38" s="142"/>
      <c r="O38" s="138">
        <v>0</v>
      </c>
      <c r="P38" s="138">
        <v>0</v>
      </c>
      <c r="Q38" s="138">
        <v>0</v>
      </c>
      <c r="R38" s="135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</row>
    <row r="39" s="89" customFormat="1" ht="22.5" customHeight="1" spans="1:28">
      <c r="A39" s="104">
        <v>201</v>
      </c>
      <c r="B39" s="104">
        <v>34</v>
      </c>
      <c r="C39" s="104">
        <v>1</v>
      </c>
      <c r="D39" s="104" t="s">
        <v>346</v>
      </c>
      <c r="E39" s="138">
        <v>7.64</v>
      </c>
      <c r="F39" s="105">
        <v>7.64</v>
      </c>
      <c r="G39" s="138">
        <f t="shared" si="0"/>
        <v>0</v>
      </c>
      <c r="H39" s="141">
        <f>SUM(I39:J39)</f>
        <v>7.64</v>
      </c>
      <c r="I39" s="142">
        <v>7.41</v>
      </c>
      <c r="J39" s="142">
        <v>0.23</v>
      </c>
      <c r="K39" s="138">
        <v>0</v>
      </c>
      <c r="L39" s="138"/>
      <c r="M39" s="138">
        <v>0</v>
      </c>
      <c r="N39" s="138"/>
      <c r="O39" s="138">
        <v>0</v>
      </c>
      <c r="P39" s="138">
        <v>0</v>
      </c>
      <c r="Q39" s="138">
        <v>0</v>
      </c>
      <c r="R39" s="135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</row>
    <row r="40" s="89" customFormat="1" ht="22.5" customHeight="1" spans="1:28">
      <c r="A40" s="104">
        <v>201</v>
      </c>
      <c r="B40" s="104">
        <v>34</v>
      </c>
      <c r="C40" s="104">
        <v>50</v>
      </c>
      <c r="D40" s="104" t="s">
        <v>347</v>
      </c>
      <c r="E40" s="138">
        <v>4.88</v>
      </c>
      <c r="F40" s="105">
        <v>4.58</v>
      </c>
      <c r="G40" s="138">
        <f t="shared" si="0"/>
        <v>0.3</v>
      </c>
      <c r="H40" s="141">
        <f>SUM(I40:J40)</f>
        <v>4.88</v>
      </c>
      <c r="I40" s="142">
        <v>4.58</v>
      </c>
      <c r="J40" s="142">
        <v>0.3</v>
      </c>
      <c r="K40" s="138">
        <v>0</v>
      </c>
      <c r="L40" s="138"/>
      <c r="M40" s="138">
        <v>0</v>
      </c>
      <c r="N40" s="138"/>
      <c r="O40" s="138">
        <v>0</v>
      </c>
      <c r="P40" s="138">
        <v>0</v>
      </c>
      <c r="Q40" s="138">
        <v>0</v>
      </c>
      <c r="R40" s="135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="89" customFormat="1" ht="22.5" customHeight="1" spans="1:28">
      <c r="A41" s="109"/>
      <c r="B41" s="139"/>
      <c r="C41" s="139"/>
      <c r="D41" s="104" t="s">
        <v>349</v>
      </c>
      <c r="E41" s="138">
        <v>750</v>
      </c>
      <c r="F41" s="105"/>
      <c r="G41" s="138">
        <f t="shared" si="0"/>
        <v>750</v>
      </c>
      <c r="H41" s="141">
        <f>SUM(I41:Q41)</f>
        <v>750</v>
      </c>
      <c r="I41" s="141"/>
      <c r="J41" s="141"/>
      <c r="K41" s="142"/>
      <c r="L41" s="142"/>
      <c r="M41" s="142">
        <v>750</v>
      </c>
      <c r="N41" s="138"/>
      <c r="O41" s="138">
        <v>0</v>
      </c>
      <c r="P41" s="138">
        <v>0</v>
      </c>
      <c r="Q41" s="138">
        <v>0</v>
      </c>
      <c r="R41" s="135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</row>
    <row r="42" s="89" customFormat="1" ht="22.5" customHeight="1" spans="1:28">
      <c r="A42" s="104"/>
      <c r="B42" s="104"/>
      <c r="C42" s="104"/>
      <c r="D42" s="104" t="s">
        <v>349</v>
      </c>
      <c r="E42" s="138">
        <v>20.8</v>
      </c>
      <c r="F42" s="105">
        <v>20.8</v>
      </c>
      <c r="G42" s="138">
        <f t="shared" si="0"/>
        <v>0</v>
      </c>
      <c r="H42" s="141">
        <f>SUM(I42:J42)</f>
        <v>20.8</v>
      </c>
      <c r="I42" s="142">
        <v>11</v>
      </c>
      <c r="J42" s="142">
        <v>9.8</v>
      </c>
      <c r="K42" s="138">
        <v>0</v>
      </c>
      <c r="L42" s="138"/>
      <c r="M42" s="138">
        <v>0</v>
      </c>
      <c r="N42" s="138"/>
      <c r="O42" s="138">
        <v>0</v>
      </c>
      <c r="P42" s="138">
        <v>0</v>
      </c>
      <c r="Q42" s="138">
        <v>0</v>
      </c>
      <c r="R42" s="135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</row>
    <row r="43" s="89" customFormat="1" ht="22.5" customHeight="1" spans="1:28">
      <c r="A43" s="104"/>
      <c r="B43" s="104"/>
      <c r="C43" s="104"/>
      <c r="D43" s="104" t="s">
        <v>349</v>
      </c>
      <c r="E43" s="138">
        <v>5</v>
      </c>
      <c r="F43" s="105">
        <v>0</v>
      </c>
      <c r="G43" s="138">
        <f t="shared" si="0"/>
        <v>5</v>
      </c>
      <c r="H43" s="141">
        <f t="shared" ref="H43:H45" si="3">SUM(I43:Q43)</f>
        <v>5</v>
      </c>
      <c r="I43" s="142"/>
      <c r="J43" s="142">
        <v>5</v>
      </c>
      <c r="K43" s="138">
        <v>0</v>
      </c>
      <c r="L43" s="138"/>
      <c r="M43" s="138">
        <v>0</v>
      </c>
      <c r="N43" s="138"/>
      <c r="O43" s="138">
        <v>0</v>
      </c>
      <c r="P43" s="138">
        <v>0</v>
      </c>
      <c r="Q43" s="138">
        <v>0</v>
      </c>
      <c r="R43" s="135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</row>
    <row r="44" s="89" customFormat="1" ht="22.5" customHeight="1" spans="1:28">
      <c r="A44" s="139"/>
      <c r="B44" s="139"/>
      <c r="C44" s="139"/>
      <c r="D44" s="104" t="s">
        <v>349</v>
      </c>
      <c r="E44" s="138">
        <v>5</v>
      </c>
      <c r="F44" s="105">
        <v>5</v>
      </c>
      <c r="G44" s="138">
        <f t="shared" si="0"/>
        <v>0</v>
      </c>
      <c r="H44" s="141">
        <f t="shared" si="3"/>
        <v>5</v>
      </c>
      <c r="I44" s="142">
        <v>5</v>
      </c>
      <c r="J44" s="142"/>
      <c r="K44" s="138"/>
      <c r="L44" s="138"/>
      <c r="M44" s="138"/>
      <c r="N44" s="138"/>
      <c r="O44" s="138"/>
      <c r="P44" s="138"/>
      <c r="Q44" s="138"/>
      <c r="R44" s="135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</row>
    <row r="45" s="89" customFormat="1" ht="22.5" customHeight="1" spans="1:28">
      <c r="A45" s="104"/>
      <c r="B45" s="104"/>
      <c r="C45" s="104"/>
      <c r="D45" s="104" t="s">
        <v>349</v>
      </c>
      <c r="E45" s="138">
        <v>22</v>
      </c>
      <c r="F45" s="105">
        <v>22</v>
      </c>
      <c r="G45" s="138">
        <f t="shared" si="0"/>
        <v>0</v>
      </c>
      <c r="H45" s="141">
        <f t="shared" si="3"/>
        <v>22</v>
      </c>
      <c r="I45" s="142">
        <v>10</v>
      </c>
      <c r="J45" s="142">
        <v>12</v>
      </c>
      <c r="K45" s="138">
        <v>0</v>
      </c>
      <c r="L45" s="138"/>
      <c r="M45" s="138">
        <v>0</v>
      </c>
      <c r="N45" s="138"/>
      <c r="O45" s="138">
        <v>0</v>
      </c>
      <c r="P45" s="138">
        <v>0</v>
      </c>
      <c r="Q45" s="138">
        <v>0</v>
      </c>
      <c r="R45" s="135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</row>
    <row r="46" s="89" customFormat="1" ht="22.5" customHeight="1" spans="1:28">
      <c r="A46" s="104"/>
      <c r="B46" s="104"/>
      <c r="C46" s="104"/>
      <c r="D46" s="104" t="s">
        <v>349</v>
      </c>
      <c r="E46" s="138">
        <v>1.5</v>
      </c>
      <c r="F46" s="105">
        <v>1.5</v>
      </c>
      <c r="G46" s="138">
        <f t="shared" si="0"/>
        <v>0</v>
      </c>
      <c r="H46" s="141">
        <v>1.5</v>
      </c>
      <c r="I46" s="142">
        <v>1.4</v>
      </c>
      <c r="J46" s="142">
        <v>0.1</v>
      </c>
      <c r="K46" s="141"/>
      <c r="L46" s="142"/>
      <c r="M46" s="142"/>
      <c r="N46" s="138"/>
      <c r="O46" s="138"/>
      <c r="P46" s="138"/>
      <c r="Q46" s="138"/>
      <c r="R46" s="135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</row>
    <row r="47" s="89" customFormat="1" ht="22.5" customHeight="1" spans="1:28">
      <c r="A47" s="104"/>
      <c r="B47" s="104"/>
      <c r="C47" s="104"/>
      <c r="D47" s="104" t="s">
        <v>349</v>
      </c>
      <c r="E47" s="138">
        <v>6.6</v>
      </c>
      <c r="F47" s="105">
        <v>6.6</v>
      </c>
      <c r="G47" s="138">
        <f t="shared" si="0"/>
        <v>0</v>
      </c>
      <c r="H47" s="141">
        <v>6.6</v>
      </c>
      <c r="I47" s="142">
        <v>6.6</v>
      </c>
      <c r="J47" s="142"/>
      <c r="K47" s="141"/>
      <c r="L47" s="142"/>
      <c r="M47" s="142"/>
      <c r="N47" s="142"/>
      <c r="O47" s="138">
        <v>0</v>
      </c>
      <c r="P47" s="138">
        <v>0</v>
      </c>
      <c r="Q47" s="138">
        <v>0</v>
      </c>
      <c r="R47" s="135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</row>
    <row r="48" s="89" customFormat="1" ht="22.5" customHeight="1" spans="1:28">
      <c r="A48" s="139" t="s">
        <v>195</v>
      </c>
      <c r="B48" s="139" t="s">
        <v>110</v>
      </c>
      <c r="C48" s="139" t="s">
        <v>108</v>
      </c>
      <c r="D48" s="145" t="s">
        <v>417</v>
      </c>
      <c r="E48" s="138">
        <v>11</v>
      </c>
      <c r="F48" s="105">
        <v>11</v>
      </c>
      <c r="G48" s="138">
        <f t="shared" si="0"/>
        <v>0</v>
      </c>
      <c r="H48" s="141">
        <f>SUM(I48:Q48)</f>
        <v>11</v>
      </c>
      <c r="I48" s="142">
        <v>11</v>
      </c>
      <c r="J48" s="142"/>
      <c r="K48" s="142"/>
      <c r="L48" s="142"/>
      <c r="M48" s="142"/>
      <c r="N48" s="142"/>
      <c r="O48" s="138"/>
      <c r="P48" s="138"/>
      <c r="Q48" s="138"/>
      <c r="R48" s="135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</row>
    <row r="49" s="89" customFormat="1" ht="22.5" customHeight="1" spans="1:28">
      <c r="A49" s="139" t="s">
        <v>195</v>
      </c>
      <c r="B49" s="139" t="s">
        <v>110</v>
      </c>
      <c r="C49" s="139" t="s">
        <v>150</v>
      </c>
      <c r="D49" s="145" t="s">
        <v>418</v>
      </c>
      <c r="E49" s="138">
        <v>0.2</v>
      </c>
      <c r="F49" s="105"/>
      <c r="G49" s="138">
        <f t="shared" si="0"/>
        <v>0.2</v>
      </c>
      <c r="H49" s="141">
        <f>SUM(J49:Q49)</f>
        <v>0.2</v>
      </c>
      <c r="J49" s="142"/>
      <c r="K49" s="142">
        <v>0.2</v>
      </c>
      <c r="L49" s="142"/>
      <c r="M49" s="142"/>
      <c r="N49" s="142"/>
      <c r="O49" s="138"/>
      <c r="P49" s="138"/>
      <c r="Q49" s="138"/>
      <c r="R49" s="135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</row>
    <row r="50" s="89" customFormat="1" ht="22.5" customHeight="1" spans="1:28">
      <c r="A50" s="104">
        <v>205</v>
      </c>
      <c r="B50" s="104">
        <v>8</v>
      </c>
      <c r="C50" s="104">
        <v>3</v>
      </c>
      <c r="D50" s="104" t="s">
        <v>350</v>
      </c>
      <c r="E50" s="138">
        <v>113</v>
      </c>
      <c r="F50" s="105"/>
      <c r="G50" s="138">
        <f t="shared" si="0"/>
        <v>113</v>
      </c>
      <c r="H50" s="141">
        <f>SUM(I50:Q50)</f>
        <v>113</v>
      </c>
      <c r="I50" s="142">
        <v>0</v>
      </c>
      <c r="J50" s="142">
        <v>113</v>
      </c>
      <c r="K50" s="138">
        <v>0</v>
      </c>
      <c r="L50" s="138"/>
      <c r="M50" s="138">
        <v>0</v>
      </c>
      <c r="N50" s="138"/>
      <c r="O50" s="138">
        <v>0</v>
      </c>
      <c r="P50" s="138">
        <v>0</v>
      </c>
      <c r="Q50" s="138">
        <v>0</v>
      </c>
      <c r="R50" s="135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</row>
    <row r="51" s="89" customFormat="1" ht="22.5" customHeight="1" spans="1:28">
      <c r="A51" s="104">
        <v>208</v>
      </c>
      <c r="B51" s="104">
        <v>2</v>
      </c>
      <c r="C51" s="104">
        <v>1</v>
      </c>
      <c r="D51" s="104" t="s">
        <v>351</v>
      </c>
      <c r="E51" s="138">
        <v>1.38</v>
      </c>
      <c r="F51" s="105">
        <v>1.38</v>
      </c>
      <c r="G51" s="138">
        <f t="shared" si="0"/>
        <v>0</v>
      </c>
      <c r="H51" s="141">
        <f>SUM(I51:Q51)</f>
        <v>1.38</v>
      </c>
      <c r="I51" s="142">
        <v>1.25</v>
      </c>
      <c r="J51" s="142">
        <v>0.13</v>
      </c>
      <c r="K51" s="142">
        <v>0</v>
      </c>
      <c r="L51" s="142"/>
      <c r="M51" s="138">
        <v>0</v>
      </c>
      <c r="N51" s="138"/>
      <c r="O51" s="138">
        <v>0</v>
      </c>
      <c r="P51" s="138">
        <v>0</v>
      </c>
      <c r="Q51" s="138">
        <v>0</v>
      </c>
      <c r="R51" s="135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</row>
    <row r="52" s="89" customFormat="1" ht="22.5" customHeight="1" spans="1:28">
      <c r="A52" s="104">
        <v>208</v>
      </c>
      <c r="B52" s="104">
        <v>2</v>
      </c>
      <c r="C52" s="104">
        <v>99</v>
      </c>
      <c r="D52" s="104" t="s">
        <v>352</v>
      </c>
      <c r="E52" s="138">
        <v>21.02</v>
      </c>
      <c r="F52" s="105">
        <v>19.72</v>
      </c>
      <c r="G52" s="138">
        <f t="shared" si="0"/>
        <v>1.3</v>
      </c>
      <c r="H52" s="141">
        <f>SUM(I52:Q52)</f>
        <v>21.02</v>
      </c>
      <c r="I52" s="142">
        <v>19.72</v>
      </c>
      <c r="J52" s="142">
        <v>1.3</v>
      </c>
      <c r="K52" s="142"/>
      <c r="L52" s="142"/>
      <c r="M52" s="138">
        <v>0</v>
      </c>
      <c r="N52" s="138"/>
      <c r="O52" s="138">
        <v>0</v>
      </c>
      <c r="P52" s="138">
        <v>0</v>
      </c>
      <c r="Q52" s="138">
        <v>0</v>
      </c>
      <c r="R52" s="135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="89" customFormat="1" ht="22.5" customHeight="1" spans="1:28">
      <c r="A53" s="104">
        <v>208</v>
      </c>
      <c r="B53" s="104">
        <v>5</v>
      </c>
      <c r="C53" s="104">
        <v>1</v>
      </c>
      <c r="D53" s="104" t="s">
        <v>353</v>
      </c>
      <c r="E53" s="138">
        <v>1</v>
      </c>
      <c r="F53" s="105">
        <v>1</v>
      </c>
      <c r="G53" s="138">
        <f t="shared" si="0"/>
        <v>0</v>
      </c>
      <c r="H53" s="141">
        <f>SUM(I53:Q53)</f>
        <v>1</v>
      </c>
      <c r="I53" s="142"/>
      <c r="J53" s="142"/>
      <c r="K53" s="142">
        <v>1</v>
      </c>
      <c r="L53" s="138"/>
      <c r="M53" s="138">
        <v>0</v>
      </c>
      <c r="N53" s="138"/>
      <c r="O53" s="138">
        <v>0</v>
      </c>
      <c r="P53" s="138">
        <v>0</v>
      </c>
      <c r="Q53" s="138">
        <v>0</v>
      </c>
      <c r="R53" s="135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</row>
    <row r="54" s="89" customFormat="1" ht="22.5" customHeight="1" spans="1:28">
      <c r="A54" s="104">
        <v>208</v>
      </c>
      <c r="B54" s="104">
        <v>5</v>
      </c>
      <c r="C54" s="104">
        <v>2</v>
      </c>
      <c r="D54" s="104" t="s">
        <v>354</v>
      </c>
      <c r="E54" s="138">
        <v>6.52</v>
      </c>
      <c r="F54" s="105">
        <v>6.52</v>
      </c>
      <c r="G54" s="138">
        <f t="shared" si="0"/>
        <v>0</v>
      </c>
      <c r="H54" s="141">
        <f t="shared" ref="H54:H56" si="4">SUM(I54:Q54)</f>
        <v>6.52</v>
      </c>
      <c r="I54" s="142"/>
      <c r="J54" s="142"/>
      <c r="K54" s="142">
        <v>6.52</v>
      </c>
      <c r="L54" s="138"/>
      <c r="M54" s="138">
        <v>0</v>
      </c>
      <c r="N54" s="138"/>
      <c r="O54" s="138">
        <v>0</v>
      </c>
      <c r="P54" s="138">
        <v>0</v>
      </c>
      <c r="Q54" s="138">
        <v>0</v>
      </c>
      <c r="R54" s="135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</row>
    <row r="55" s="89" customFormat="1" ht="22.5" customHeight="1" spans="1:28">
      <c r="A55" s="104">
        <v>208</v>
      </c>
      <c r="B55" s="104">
        <v>5</v>
      </c>
      <c r="C55" s="104">
        <v>5</v>
      </c>
      <c r="D55" s="104" t="s">
        <v>355</v>
      </c>
      <c r="E55" s="138">
        <v>670.67</v>
      </c>
      <c r="F55" s="105">
        <v>670.67</v>
      </c>
      <c r="G55" s="138">
        <f t="shared" si="0"/>
        <v>0</v>
      </c>
      <c r="H55" s="141">
        <f t="shared" si="4"/>
        <v>670.67</v>
      </c>
      <c r="I55" s="142">
        <v>670.67</v>
      </c>
      <c r="J55" s="142"/>
      <c r="K55" s="142"/>
      <c r="L55" s="138"/>
      <c r="M55" s="138">
        <v>0</v>
      </c>
      <c r="N55" s="138"/>
      <c r="O55" s="138">
        <v>0</v>
      </c>
      <c r="P55" s="138">
        <v>0</v>
      </c>
      <c r="Q55" s="138">
        <v>0</v>
      </c>
      <c r="R55" s="135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</row>
    <row r="56" s="89" customFormat="1" ht="22.5" customHeight="1" spans="1:28">
      <c r="A56" s="104">
        <v>208</v>
      </c>
      <c r="B56" s="104">
        <v>5</v>
      </c>
      <c r="C56" s="104">
        <v>6</v>
      </c>
      <c r="D56" s="104" t="s">
        <v>356</v>
      </c>
      <c r="E56" s="138">
        <v>139.8</v>
      </c>
      <c r="F56" s="105">
        <v>139.8</v>
      </c>
      <c r="G56" s="138">
        <f t="shared" si="0"/>
        <v>0</v>
      </c>
      <c r="H56" s="141">
        <f t="shared" si="4"/>
        <v>139.8</v>
      </c>
      <c r="I56" s="142">
        <v>139.8</v>
      </c>
      <c r="J56" s="142"/>
      <c r="K56" s="142"/>
      <c r="L56" s="138"/>
      <c r="M56" s="138"/>
      <c r="N56" s="138"/>
      <c r="O56" s="138"/>
      <c r="P56" s="138"/>
      <c r="Q56" s="138"/>
      <c r="R56" s="135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</row>
    <row r="57" s="89" customFormat="1" ht="22.5" customHeight="1" spans="1:28">
      <c r="A57" s="139" t="s">
        <v>202</v>
      </c>
      <c r="B57" s="139" t="s">
        <v>419</v>
      </c>
      <c r="C57" s="139" t="s">
        <v>420</v>
      </c>
      <c r="D57" s="145" t="s">
        <v>421</v>
      </c>
      <c r="E57" s="138">
        <v>300</v>
      </c>
      <c r="F57" s="105"/>
      <c r="G57" s="138">
        <f t="shared" si="0"/>
        <v>300</v>
      </c>
      <c r="H57" s="141">
        <f>SUM(I57:L57)</f>
        <v>300</v>
      </c>
      <c r="I57" s="142"/>
      <c r="J57" s="142"/>
      <c r="K57" s="142">
        <v>300</v>
      </c>
      <c r="L57" s="138"/>
      <c r="M57" s="138"/>
      <c r="N57" s="138"/>
      <c r="O57" s="138"/>
      <c r="P57" s="138"/>
      <c r="Q57" s="138"/>
      <c r="R57" s="135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</row>
    <row r="58" s="89" customFormat="1" ht="22.5" customHeight="1" spans="1:28">
      <c r="A58" s="104">
        <v>208</v>
      </c>
      <c r="B58" s="104">
        <v>8</v>
      </c>
      <c r="C58" s="104">
        <v>1</v>
      </c>
      <c r="D58" s="104" t="s">
        <v>422</v>
      </c>
      <c r="E58" s="138">
        <v>33.34</v>
      </c>
      <c r="F58" s="105"/>
      <c r="G58" s="138">
        <f t="shared" si="0"/>
        <v>33.34</v>
      </c>
      <c r="H58" s="141">
        <f t="shared" ref="H58:H69" si="5">SUM(I58:Q58)</f>
        <v>33.34</v>
      </c>
      <c r="I58" s="142"/>
      <c r="J58" s="142">
        <v>0</v>
      </c>
      <c r="K58" s="142">
        <v>33.34</v>
      </c>
      <c r="L58" s="138"/>
      <c r="M58" s="138">
        <v>0</v>
      </c>
      <c r="N58" s="138"/>
      <c r="O58" s="138">
        <v>0</v>
      </c>
      <c r="P58" s="138">
        <v>0</v>
      </c>
      <c r="Q58" s="138">
        <v>0</v>
      </c>
      <c r="R58" s="135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</row>
    <row r="59" s="89" customFormat="1" ht="22.5" customHeight="1" spans="1:28">
      <c r="A59" s="104">
        <v>208</v>
      </c>
      <c r="B59" s="104">
        <v>11</v>
      </c>
      <c r="C59" s="104">
        <v>99</v>
      </c>
      <c r="D59" s="104" t="s">
        <v>358</v>
      </c>
      <c r="E59" s="138">
        <v>0.17</v>
      </c>
      <c r="F59" s="105"/>
      <c r="G59" s="138">
        <f t="shared" si="0"/>
        <v>0.17</v>
      </c>
      <c r="H59" s="141">
        <f t="shared" si="5"/>
        <v>0.17</v>
      </c>
      <c r="I59" s="142">
        <v>0</v>
      </c>
      <c r="J59" s="142"/>
      <c r="K59" s="142">
        <v>0.17</v>
      </c>
      <c r="L59" s="138"/>
      <c r="M59" s="138">
        <v>0</v>
      </c>
      <c r="N59" s="138"/>
      <c r="O59" s="138">
        <v>0</v>
      </c>
      <c r="P59" s="138">
        <v>0</v>
      </c>
      <c r="Q59" s="138">
        <v>0</v>
      </c>
      <c r="R59" s="135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</row>
    <row r="60" s="89" customFormat="1" ht="22.5" customHeight="1" spans="1:28">
      <c r="A60" s="139" t="s">
        <v>204</v>
      </c>
      <c r="B60" s="139" t="s">
        <v>359</v>
      </c>
      <c r="C60" s="139" t="s">
        <v>108</v>
      </c>
      <c r="D60" s="145" t="s">
        <v>423</v>
      </c>
      <c r="E60" s="138">
        <v>1.86</v>
      </c>
      <c r="F60" s="105"/>
      <c r="G60" s="138">
        <f t="shared" si="0"/>
        <v>1.86</v>
      </c>
      <c r="H60" s="141">
        <f t="shared" si="5"/>
        <v>1.86</v>
      </c>
      <c r="I60" s="142"/>
      <c r="J60" s="142"/>
      <c r="K60" s="142">
        <v>1.86</v>
      </c>
      <c r="L60" s="138"/>
      <c r="M60" s="138"/>
      <c r="N60" s="138"/>
      <c r="O60" s="138"/>
      <c r="P60" s="138"/>
      <c r="Q60" s="138"/>
      <c r="R60" s="135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</row>
    <row r="61" s="89" customFormat="1" ht="22.5" customHeight="1" spans="1:28">
      <c r="A61" s="139" t="s">
        <v>204</v>
      </c>
      <c r="B61" s="139" t="s">
        <v>359</v>
      </c>
      <c r="C61" s="139" t="s">
        <v>110</v>
      </c>
      <c r="D61" s="145" t="s">
        <v>424</v>
      </c>
      <c r="E61" s="138">
        <v>0.42</v>
      </c>
      <c r="F61" s="105"/>
      <c r="G61" s="138">
        <f t="shared" si="0"/>
        <v>0.42</v>
      </c>
      <c r="H61" s="141">
        <f t="shared" si="5"/>
        <v>0.42</v>
      </c>
      <c r="I61" s="149"/>
      <c r="J61" s="149"/>
      <c r="K61" s="142">
        <v>0.42</v>
      </c>
      <c r="L61" s="138"/>
      <c r="M61" s="138"/>
      <c r="N61" s="138"/>
      <c r="O61" s="138"/>
      <c r="P61" s="138"/>
      <c r="Q61" s="138"/>
      <c r="R61" s="135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</row>
    <row r="62" s="89" customFormat="1" ht="22.5" customHeight="1" spans="1:28">
      <c r="A62" s="104">
        <v>208</v>
      </c>
      <c r="B62" s="104">
        <v>99</v>
      </c>
      <c r="C62" s="104">
        <v>1</v>
      </c>
      <c r="D62" s="104" t="s">
        <v>360</v>
      </c>
      <c r="E62" s="138">
        <v>1011.52</v>
      </c>
      <c r="F62" s="105">
        <v>3.5</v>
      </c>
      <c r="G62" s="138">
        <f t="shared" si="0"/>
        <v>1008.02</v>
      </c>
      <c r="H62" s="141">
        <f t="shared" si="5"/>
        <v>1011.52</v>
      </c>
      <c r="I62" s="142">
        <v>3.5</v>
      </c>
      <c r="J62" s="142">
        <v>1008.02</v>
      </c>
      <c r="K62" s="138">
        <v>0</v>
      </c>
      <c r="L62" s="138"/>
      <c r="M62" s="138">
        <v>0</v>
      </c>
      <c r="N62" s="138"/>
      <c r="O62" s="138">
        <v>0</v>
      </c>
      <c r="P62" s="138">
        <v>0</v>
      </c>
      <c r="Q62" s="138">
        <v>0</v>
      </c>
      <c r="R62" s="135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="89" customFormat="1" ht="22.5" customHeight="1" spans="1:28">
      <c r="A63" s="139" t="s">
        <v>228</v>
      </c>
      <c r="B63" s="139" t="s">
        <v>110</v>
      </c>
      <c r="C63" s="139" t="s">
        <v>108</v>
      </c>
      <c r="D63" s="140" t="s">
        <v>361</v>
      </c>
      <c r="E63" s="138">
        <v>34.81</v>
      </c>
      <c r="F63" s="105">
        <v>34.81</v>
      </c>
      <c r="G63" s="138">
        <f t="shared" si="0"/>
        <v>0</v>
      </c>
      <c r="H63" s="141">
        <f t="shared" si="5"/>
        <v>34.81</v>
      </c>
      <c r="I63" s="142">
        <v>34.81</v>
      </c>
      <c r="J63" s="138"/>
      <c r="K63" s="138"/>
      <c r="L63" s="138"/>
      <c r="M63" s="138"/>
      <c r="N63" s="138"/>
      <c r="O63" s="138"/>
      <c r="P63" s="138"/>
      <c r="Q63" s="138"/>
      <c r="R63" s="135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</row>
    <row r="64" s="89" customFormat="1" ht="22.5" customHeight="1" spans="1:28">
      <c r="A64" s="104">
        <v>210</v>
      </c>
      <c r="B64" s="104">
        <v>4</v>
      </c>
      <c r="C64" s="104">
        <v>1</v>
      </c>
      <c r="D64" s="104" t="s">
        <v>362</v>
      </c>
      <c r="E64" s="138">
        <v>57.91</v>
      </c>
      <c r="F64" s="105">
        <v>57.91</v>
      </c>
      <c r="G64" s="138">
        <f t="shared" si="0"/>
        <v>0</v>
      </c>
      <c r="H64" s="141">
        <f t="shared" si="5"/>
        <v>57.91</v>
      </c>
      <c r="I64" s="142">
        <v>57.91</v>
      </c>
      <c r="J64" s="142">
        <v>0</v>
      </c>
      <c r="K64" s="142">
        <v>0</v>
      </c>
      <c r="L64" s="142"/>
      <c r="M64" s="142"/>
      <c r="N64" s="142"/>
      <c r="O64" s="138">
        <v>0</v>
      </c>
      <c r="P64" s="138">
        <v>0</v>
      </c>
      <c r="Q64" s="138">
        <v>0</v>
      </c>
      <c r="R64" s="135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="89" customFormat="1" ht="22.5" customHeight="1" spans="1:28">
      <c r="A65" s="104">
        <v>210</v>
      </c>
      <c r="B65" s="104">
        <v>11</v>
      </c>
      <c r="C65" s="104">
        <v>1</v>
      </c>
      <c r="D65" s="104" t="s">
        <v>363</v>
      </c>
      <c r="E65" s="138">
        <v>10.51</v>
      </c>
      <c r="F65" s="105">
        <v>10.51</v>
      </c>
      <c r="G65" s="138">
        <f t="shared" si="0"/>
        <v>0</v>
      </c>
      <c r="H65" s="141">
        <f t="shared" si="5"/>
        <v>10.51</v>
      </c>
      <c r="I65" s="142">
        <v>10.51</v>
      </c>
      <c r="J65" s="142">
        <v>0</v>
      </c>
      <c r="K65" s="142">
        <v>0</v>
      </c>
      <c r="L65" s="138"/>
      <c r="M65" s="138">
        <v>0</v>
      </c>
      <c r="N65" s="138"/>
      <c r="O65" s="138">
        <v>0</v>
      </c>
      <c r="P65" s="138">
        <v>0</v>
      </c>
      <c r="Q65" s="138">
        <v>0</v>
      </c>
      <c r="R65" s="135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</row>
    <row r="66" s="89" customFormat="1" ht="22.5" customHeight="1" spans="1:28">
      <c r="A66" s="104">
        <v>210</v>
      </c>
      <c r="B66" s="104">
        <v>11</v>
      </c>
      <c r="C66" s="104">
        <v>2</v>
      </c>
      <c r="D66" s="104" t="s">
        <v>364</v>
      </c>
      <c r="E66" s="138">
        <v>71.4</v>
      </c>
      <c r="F66" s="105">
        <v>71.4</v>
      </c>
      <c r="G66" s="138">
        <f t="shared" si="0"/>
        <v>0</v>
      </c>
      <c r="H66" s="141">
        <f t="shared" si="5"/>
        <v>71.4</v>
      </c>
      <c r="I66" s="142">
        <v>71.4</v>
      </c>
      <c r="J66" s="142">
        <v>0</v>
      </c>
      <c r="K66" s="142">
        <v>0</v>
      </c>
      <c r="L66" s="138"/>
      <c r="M66" s="138">
        <v>0</v>
      </c>
      <c r="N66" s="138"/>
      <c r="O66" s="138">
        <v>0</v>
      </c>
      <c r="P66" s="138">
        <v>0</v>
      </c>
      <c r="Q66" s="138">
        <v>0</v>
      </c>
      <c r="R66" s="135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</row>
    <row r="67" s="89" customFormat="1" ht="22.5" customHeight="1" spans="1:28">
      <c r="A67" s="104">
        <v>210</v>
      </c>
      <c r="B67" s="104">
        <v>11</v>
      </c>
      <c r="C67" s="104">
        <v>3</v>
      </c>
      <c r="D67" s="104" t="s">
        <v>365</v>
      </c>
      <c r="E67" s="138">
        <v>100.2</v>
      </c>
      <c r="F67" s="138">
        <v>100.2</v>
      </c>
      <c r="H67" s="141">
        <f t="shared" si="5"/>
        <v>100.2</v>
      </c>
      <c r="I67" s="142">
        <v>0</v>
      </c>
      <c r="J67" s="142">
        <v>0</v>
      </c>
      <c r="K67" s="142">
        <v>100.2</v>
      </c>
      <c r="L67" s="138"/>
      <c r="M67" s="138">
        <v>0</v>
      </c>
      <c r="N67" s="138"/>
      <c r="O67" s="138">
        <v>0</v>
      </c>
      <c r="P67" s="138">
        <v>0</v>
      </c>
      <c r="Q67" s="138">
        <v>0</v>
      </c>
      <c r="R67" s="135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</row>
    <row r="68" s="89" customFormat="1" ht="22.5" customHeight="1" spans="1:28">
      <c r="A68" s="104">
        <v>210</v>
      </c>
      <c r="B68" s="104">
        <v>11</v>
      </c>
      <c r="C68" s="104">
        <v>99</v>
      </c>
      <c r="D68" s="104" t="s">
        <v>366</v>
      </c>
      <c r="E68" s="138">
        <v>10.67</v>
      </c>
      <c r="F68" s="105">
        <v>10.67</v>
      </c>
      <c r="G68" s="138">
        <f t="shared" si="0"/>
        <v>0</v>
      </c>
      <c r="H68" s="141">
        <f t="shared" si="5"/>
        <v>10.67</v>
      </c>
      <c r="I68" s="142">
        <v>10.67</v>
      </c>
      <c r="J68" s="142">
        <v>0</v>
      </c>
      <c r="K68" s="142">
        <v>0</v>
      </c>
      <c r="L68" s="138"/>
      <c r="M68" s="138">
        <v>0</v>
      </c>
      <c r="N68" s="138"/>
      <c r="O68" s="138">
        <v>0</v>
      </c>
      <c r="P68" s="138">
        <v>0</v>
      </c>
      <c r="Q68" s="138">
        <v>0</v>
      </c>
      <c r="R68" s="135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</row>
    <row r="69" s="89" customFormat="1" ht="22.5" customHeight="1" spans="1:28">
      <c r="A69" s="139" t="s">
        <v>237</v>
      </c>
      <c r="B69" s="139" t="s">
        <v>108</v>
      </c>
      <c r="C69" s="139" t="s">
        <v>124</v>
      </c>
      <c r="D69" s="145" t="s">
        <v>425</v>
      </c>
      <c r="E69" s="138">
        <v>100</v>
      </c>
      <c r="F69" s="105">
        <v>0</v>
      </c>
      <c r="G69" s="138">
        <f t="shared" si="0"/>
        <v>100</v>
      </c>
      <c r="H69" s="141">
        <f t="shared" si="5"/>
        <v>100</v>
      </c>
      <c r="I69" s="142"/>
      <c r="J69" s="142">
        <v>100</v>
      </c>
      <c r="K69" s="142">
        <v>0</v>
      </c>
      <c r="L69" s="142"/>
      <c r="M69" s="142">
        <v>0</v>
      </c>
      <c r="N69" s="138"/>
      <c r="O69" s="138"/>
      <c r="P69" s="138"/>
      <c r="Q69" s="138"/>
      <c r="R69" s="135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</row>
    <row r="70" s="89" customFormat="1" ht="22.5" customHeight="1" spans="1:28">
      <c r="A70" s="139" t="s">
        <v>237</v>
      </c>
      <c r="B70" s="139" t="s">
        <v>108</v>
      </c>
      <c r="C70" s="139" t="s">
        <v>127</v>
      </c>
      <c r="D70" s="145" t="s">
        <v>426</v>
      </c>
      <c r="E70" s="138">
        <v>2.99</v>
      </c>
      <c r="F70" s="105">
        <v>0.09</v>
      </c>
      <c r="G70" s="138">
        <f t="shared" si="0"/>
        <v>2.9</v>
      </c>
      <c r="H70" s="141">
        <f t="shared" ref="H70:H86" si="6">SUM(I70:Q70)</f>
        <v>2.99</v>
      </c>
      <c r="I70" s="142"/>
      <c r="J70" s="142">
        <v>2.99</v>
      </c>
      <c r="K70" s="142"/>
      <c r="L70" s="142"/>
      <c r="M70" s="142"/>
      <c r="N70" s="138"/>
      <c r="O70" s="138">
        <v>0</v>
      </c>
      <c r="P70" s="138">
        <v>0</v>
      </c>
      <c r="Q70" s="138">
        <v>0</v>
      </c>
      <c r="R70" s="135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</row>
    <row r="71" s="89" customFormat="1" ht="22.5" customHeight="1" spans="1:28">
      <c r="A71" s="139" t="s">
        <v>241</v>
      </c>
      <c r="B71" s="139" t="s">
        <v>242</v>
      </c>
      <c r="C71" s="139" t="s">
        <v>150</v>
      </c>
      <c r="D71" s="145" t="s">
        <v>427</v>
      </c>
      <c r="E71" s="138">
        <v>95.12</v>
      </c>
      <c r="F71" s="105">
        <v>26.6</v>
      </c>
      <c r="G71" s="138">
        <f t="shared" ref="G71:G102" si="7">E71-F71</f>
        <v>68.52</v>
      </c>
      <c r="H71" s="141">
        <f t="shared" si="6"/>
        <v>95.12</v>
      </c>
      <c r="I71" s="142">
        <v>17</v>
      </c>
      <c r="J71" s="142">
        <f>32.48+0.64</f>
        <v>33.12</v>
      </c>
      <c r="K71" s="142">
        <v>0</v>
      </c>
      <c r="L71" s="142"/>
      <c r="M71" s="142">
        <v>45</v>
      </c>
      <c r="N71" s="138"/>
      <c r="O71" s="138">
        <v>0</v>
      </c>
      <c r="P71" s="138">
        <v>0</v>
      </c>
      <c r="Q71" s="138">
        <v>0</v>
      </c>
      <c r="R71" s="135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</row>
    <row r="72" s="89" customFormat="1" ht="22.5" customHeight="1" spans="1:28">
      <c r="A72" s="104">
        <v>211</v>
      </c>
      <c r="B72" s="104">
        <v>2</v>
      </c>
      <c r="C72" s="104">
        <v>3</v>
      </c>
      <c r="D72" s="104" t="s">
        <v>428</v>
      </c>
      <c r="E72" s="138">
        <v>27.99</v>
      </c>
      <c r="F72" s="105">
        <v>0</v>
      </c>
      <c r="G72" s="138">
        <f t="shared" si="7"/>
        <v>27.99</v>
      </c>
      <c r="H72" s="141">
        <f t="shared" si="6"/>
        <v>27.99</v>
      </c>
      <c r="I72" s="142">
        <v>0</v>
      </c>
      <c r="J72" s="142">
        <v>27.99</v>
      </c>
      <c r="K72" s="138">
        <v>0</v>
      </c>
      <c r="L72" s="138"/>
      <c r="M72" s="138">
        <v>0</v>
      </c>
      <c r="N72" s="138"/>
      <c r="O72" s="138">
        <v>0</v>
      </c>
      <c r="P72" s="138">
        <v>0</v>
      </c>
      <c r="Q72" s="138">
        <v>0</v>
      </c>
      <c r="R72" s="135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</row>
    <row r="73" s="89" customFormat="1" ht="22.5" customHeight="1" spans="1:28">
      <c r="A73" s="104">
        <v>211</v>
      </c>
      <c r="B73" s="104">
        <v>2</v>
      </c>
      <c r="C73" s="104">
        <v>99</v>
      </c>
      <c r="D73" s="104" t="s">
        <v>429</v>
      </c>
      <c r="E73" s="138">
        <v>89.9</v>
      </c>
      <c r="F73" s="105">
        <v>3.1</v>
      </c>
      <c r="G73" s="138">
        <f t="shared" si="7"/>
        <v>86.8</v>
      </c>
      <c r="H73" s="141">
        <f t="shared" si="6"/>
        <v>89.9</v>
      </c>
      <c r="I73" s="142">
        <v>0</v>
      </c>
      <c r="J73" s="142">
        <v>89.9</v>
      </c>
      <c r="K73" s="138">
        <v>0</v>
      </c>
      <c r="L73" s="138"/>
      <c r="M73" s="138">
        <v>0</v>
      </c>
      <c r="N73" s="138"/>
      <c r="O73" s="138">
        <v>0</v>
      </c>
      <c r="P73" s="138">
        <v>0</v>
      </c>
      <c r="Q73" s="138">
        <v>0</v>
      </c>
      <c r="R73" s="135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</row>
    <row r="74" s="89" customFormat="1" ht="22.5" customHeight="1" spans="1:28">
      <c r="A74" s="104">
        <v>211</v>
      </c>
      <c r="B74" s="104">
        <v>3</v>
      </c>
      <c r="C74" s="104">
        <v>1</v>
      </c>
      <c r="D74" s="104" t="s">
        <v>367</v>
      </c>
      <c r="E74" s="138">
        <v>24.4</v>
      </c>
      <c r="F74" s="105">
        <v>6.8</v>
      </c>
      <c r="G74" s="138">
        <f t="shared" si="7"/>
        <v>17.6</v>
      </c>
      <c r="H74" s="141">
        <f t="shared" si="6"/>
        <v>24.4</v>
      </c>
      <c r="I74" s="142">
        <v>0</v>
      </c>
      <c r="J74" s="142">
        <v>24.4</v>
      </c>
      <c r="K74" s="138">
        <v>0</v>
      </c>
      <c r="L74" s="138"/>
      <c r="M74" s="138">
        <v>0</v>
      </c>
      <c r="N74" s="138"/>
      <c r="O74" s="138">
        <v>0</v>
      </c>
      <c r="P74" s="138">
        <v>0</v>
      </c>
      <c r="Q74" s="138">
        <v>0</v>
      </c>
      <c r="R74" s="135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="89" customFormat="1" ht="22.5" customHeight="1" spans="1:28">
      <c r="A75" s="104">
        <v>211</v>
      </c>
      <c r="B75" s="104">
        <v>3</v>
      </c>
      <c r="C75" s="104">
        <v>2</v>
      </c>
      <c r="D75" s="104" t="s">
        <v>368</v>
      </c>
      <c r="E75" s="138">
        <v>11083.75</v>
      </c>
      <c r="F75" s="105">
        <v>0</v>
      </c>
      <c r="G75" s="138">
        <f t="shared" si="7"/>
        <v>11083.75</v>
      </c>
      <c r="H75" s="141">
        <f t="shared" si="6"/>
        <v>11083.75</v>
      </c>
      <c r="I75" s="142">
        <v>0</v>
      </c>
      <c r="J75" s="142">
        <v>11083.75</v>
      </c>
      <c r="K75" s="138">
        <v>0</v>
      </c>
      <c r="L75" s="138"/>
      <c r="M75" s="138">
        <v>0</v>
      </c>
      <c r="N75" s="138"/>
      <c r="O75" s="138">
        <v>0</v>
      </c>
      <c r="P75" s="138">
        <v>0</v>
      </c>
      <c r="Q75" s="138">
        <v>0</v>
      </c>
      <c r="R75" s="135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</row>
    <row r="76" s="89" customFormat="1" ht="22.5" customHeight="1" spans="1:28">
      <c r="A76" s="104">
        <v>211</v>
      </c>
      <c r="B76" s="104">
        <v>3</v>
      </c>
      <c r="C76" s="104">
        <v>4</v>
      </c>
      <c r="D76" s="104" t="s">
        <v>430</v>
      </c>
      <c r="E76" s="138">
        <v>21.42</v>
      </c>
      <c r="F76" s="105">
        <v>5.04</v>
      </c>
      <c r="G76" s="138">
        <f t="shared" si="7"/>
        <v>16.38</v>
      </c>
      <c r="H76" s="141">
        <f t="shared" si="6"/>
        <v>21.42</v>
      </c>
      <c r="I76" s="142"/>
      <c r="J76" s="142">
        <v>21.42</v>
      </c>
      <c r="K76" s="138"/>
      <c r="L76" s="138"/>
      <c r="M76" s="138"/>
      <c r="N76" s="138"/>
      <c r="O76" s="138"/>
      <c r="P76" s="138"/>
      <c r="Q76" s="138"/>
      <c r="R76" s="135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</row>
    <row r="77" s="89" customFormat="1" ht="22.5" customHeight="1" spans="1:28">
      <c r="A77" s="104">
        <v>211</v>
      </c>
      <c r="B77" s="104">
        <v>3</v>
      </c>
      <c r="C77" s="104">
        <v>99</v>
      </c>
      <c r="D77" s="104" t="s">
        <v>369</v>
      </c>
      <c r="E77" s="138">
        <v>385.23</v>
      </c>
      <c r="F77" s="105">
        <v>40.48</v>
      </c>
      <c r="G77" s="138">
        <f t="shared" si="7"/>
        <v>344.75</v>
      </c>
      <c r="H77" s="141">
        <f t="shared" si="6"/>
        <v>385.23</v>
      </c>
      <c r="I77" s="142">
        <v>0</v>
      </c>
      <c r="J77" s="142">
        <v>385.23</v>
      </c>
      <c r="K77" s="138">
        <v>0</v>
      </c>
      <c r="L77" s="138"/>
      <c r="M77" s="138">
        <v>0</v>
      </c>
      <c r="N77" s="138"/>
      <c r="O77" s="138">
        <v>0</v>
      </c>
      <c r="P77" s="138">
        <v>0</v>
      </c>
      <c r="Q77" s="138">
        <v>0</v>
      </c>
      <c r="R77" s="135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</row>
    <row r="78" s="89" customFormat="1" ht="22.5" customHeight="1" spans="1:28">
      <c r="A78" s="104">
        <v>212</v>
      </c>
      <c r="B78" s="104">
        <v>1</v>
      </c>
      <c r="C78" s="104">
        <v>1</v>
      </c>
      <c r="D78" s="104" t="s">
        <v>431</v>
      </c>
      <c r="E78" s="138">
        <v>38.63</v>
      </c>
      <c r="F78" s="105">
        <v>38.56</v>
      </c>
      <c r="G78" s="138">
        <f t="shared" si="7"/>
        <v>0.0700000000000003</v>
      </c>
      <c r="H78" s="141">
        <f t="shared" si="6"/>
        <v>38.63</v>
      </c>
      <c r="I78" s="142">
        <f>34.67-0.04</f>
        <v>34.63</v>
      </c>
      <c r="J78" s="142">
        <v>4</v>
      </c>
      <c r="K78" s="142"/>
      <c r="L78" s="142"/>
      <c r="M78" s="142"/>
      <c r="N78" s="142"/>
      <c r="O78" s="142">
        <v>0</v>
      </c>
      <c r="P78" s="158">
        <v>0</v>
      </c>
      <c r="Q78" s="158">
        <v>0</v>
      </c>
      <c r="R78" s="135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</row>
    <row r="79" s="89" customFormat="1" ht="22.5" customHeight="1" spans="1:28">
      <c r="A79" s="104">
        <v>212</v>
      </c>
      <c r="B79" s="104">
        <v>1</v>
      </c>
      <c r="C79" s="104">
        <v>2</v>
      </c>
      <c r="D79" s="104" t="s">
        <v>432</v>
      </c>
      <c r="E79" s="138">
        <v>59</v>
      </c>
      <c r="F79" s="105">
        <v>6</v>
      </c>
      <c r="G79" s="138">
        <f t="shared" si="7"/>
        <v>53</v>
      </c>
      <c r="H79" s="141">
        <f t="shared" si="6"/>
        <v>59</v>
      </c>
      <c r="I79" s="142"/>
      <c r="J79" s="142">
        <v>53</v>
      </c>
      <c r="K79" s="142"/>
      <c r="L79" s="142"/>
      <c r="M79" s="142">
        <v>6</v>
      </c>
      <c r="N79" s="142"/>
      <c r="O79" s="142">
        <v>0</v>
      </c>
      <c r="P79" s="158">
        <v>0</v>
      </c>
      <c r="Q79" s="158">
        <v>0</v>
      </c>
      <c r="R79" s="135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</row>
    <row r="80" s="89" customFormat="1" ht="22.5" customHeight="1" spans="1:28">
      <c r="A80" s="104">
        <v>212</v>
      </c>
      <c r="B80" s="104">
        <v>1</v>
      </c>
      <c r="C80" s="104">
        <v>4</v>
      </c>
      <c r="D80" s="104" t="s">
        <v>433</v>
      </c>
      <c r="E80" s="138">
        <v>137.01</v>
      </c>
      <c r="F80" s="105">
        <v>41.1</v>
      </c>
      <c r="G80" s="138">
        <f t="shared" si="7"/>
        <v>95.91</v>
      </c>
      <c r="H80" s="141">
        <f t="shared" si="6"/>
        <v>137.01</v>
      </c>
      <c r="I80" s="142"/>
      <c r="J80" s="142">
        <v>137.01</v>
      </c>
      <c r="K80" s="142"/>
      <c r="L80" s="142"/>
      <c r="M80" s="142"/>
      <c r="N80" s="142"/>
      <c r="O80" s="142">
        <v>0</v>
      </c>
      <c r="P80" s="158">
        <v>0</v>
      </c>
      <c r="Q80" s="158">
        <v>0</v>
      </c>
      <c r="R80" s="135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</row>
    <row r="81" s="89" customFormat="1" ht="22.5" customHeight="1" spans="1:28">
      <c r="A81" s="104">
        <v>212</v>
      </c>
      <c r="B81" s="104">
        <v>1</v>
      </c>
      <c r="C81" s="104">
        <v>99</v>
      </c>
      <c r="D81" s="104" t="s">
        <v>434</v>
      </c>
      <c r="E81" s="138">
        <v>293.56</v>
      </c>
      <c r="F81" s="105">
        <v>243.94</v>
      </c>
      <c r="G81" s="138">
        <f t="shared" si="7"/>
        <v>49.62</v>
      </c>
      <c r="H81" s="141">
        <f t="shared" si="6"/>
        <v>293.56</v>
      </c>
      <c r="I81" s="142">
        <v>190</v>
      </c>
      <c r="J81" s="142">
        <f>86.23+0.33+6</f>
        <v>92.56</v>
      </c>
      <c r="K81" s="142"/>
      <c r="L81" s="142"/>
      <c r="M81" s="142">
        <v>1</v>
      </c>
      <c r="N81" s="142"/>
      <c r="O81" s="142">
        <v>0</v>
      </c>
      <c r="P81" s="158">
        <v>0</v>
      </c>
      <c r="Q81" s="158">
        <v>10</v>
      </c>
      <c r="R81" s="135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</row>
    <row r="82" s="89" customFormat="1" ht="22.5" customHeight="1" spans="1:28">
      <c r="A82" s="104">
        <v>212</v>
      </c>
      <c r="B82" s="104">
        <v>2</v>
      </c>
      <c r="C82" s="104">
        <v>1</v>
      </c>
      <c r="D82" s="104" t="s">
        <v>370</v>
      </c>
      <c r="E82" s="138">
        <v>612.5</v>
      </c>
      <c r="F82" s="105">
        <v>23.1</v>
      </c>
      <c r="G82" s="138">
        <f t="shared" si="7"/>
        <v>589.4</v>
      </c>
      <c r="H82" s="141">
        <f t="shared" si="6"/>
        <v>612.5</v>
      </c>
      <c r="I82" s="142">
        <v>0</v>
      </c>
      <c r="J82" s="142">
        <v>606.1</v>
      </c>
      <c r="K82" s="142">
        <v>0</v>
      </c>
      <c r="L82" s="142"/>
      <c r="M82" s="142">
        <v>6.4</v>
      </c>
      <c r="N82" s="138"/>
      <c r="O82" s="138">
        <v>0</v>
      </c>
      <c r="P82" s="138">
        <v>0</v>
      </c>
      <c r="Q82" s="138">
        <v>0</v>
      </c>
      <c r="R82" s="135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</row>
    <row r="83" s="89" customFormat="1" ht="22.5" customHeight="1" spans="1:28">
      <c r="A83" s="104">
        <v>212</v>
      </c>
      <c r="B83" s="104">
        <v>3</v>
      </c>
      <c r="C83" s="104">
        <v>99</v>
      </c>
      <c r="D83" s="104" t="s">
        <v>371</v>
      </c>
      <c r="E83" s="138">
        <v>1465</v>
      </c>
      <c r="F83" s="105">
        <v>239.25</v>
      </c>
      <c r="G83" s="138">
        <f t="shared" si="7"/>
        <v>1225.75</v>
      </c>
      <c r="H83" s="141">
        <f t="shared" si="6"/>
        <v>1465</v>
      </c>
      <c r="I83" s="142">
        <v>0</v>
      </c>
      <c r="J83" s="142">
        <v>1460</v>
      </c>
      <c r="K83" s="142">
        <v>0</v>
      </c>
      <c r="L83" s="142"/>
      <c r="M83" s="142">
        <v>5</v>
      </c>
      <c r="N83" s="142"/>
      <c r="O83" s="138">
        <v>0</v>
      </c>
      <c r="P83" s="138">
        <v>0</v>
      </c>
      <c r="Q83" s="138">
        <v>0</v>
      </c>
      <c r="R83" s="135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</row>
    <row r="84" s="89" customFormat="1" ht="22.5" customHeight="1" spans="1:28">
      <c r="A84" s="104">
        <v>212</v>
      </c>
      <c r="B84" s="104">
        <v>5</v>
      </c>
      <c r="C84" s="104">
        <v>1</v>
      </c>
      <c r="D84" s="104" t="s">
        <v>372</v>
      </c>
      <c r="E84" s="138">
        <v>2606</v>
      </c>
      <c r="F84" s="105"/>
      <c r="G84" s="138">
        <f t="shared" si="7"/>
        <v>2606</v>
      </c>
      <c r="H84" s="141">
        <f t="shared" si="6"/>
        <v>2295.44</v>
      </c>
      <c r="I84" s="142">
        <v>0</v>
      </c>
      <c r="J84" s="142">
        <f>2606-310.56</f>
        <v>2295.44</v>
      </c>
      <c r="K84" s="138">
        <v>0</v>
      </c>
      <c r="L84" s="138"/>
      <c r="M84" s="138">
        <v>0</v>
      </c>
      <c r="N84" s="138"/>
      <c r="O84" s="138">
        <v>0</v>
      </c>
      <c r="P84" s="138">
        <v>0</v>
      </c>
      <c r="Q84" s="138">
        <v>0</v>
      </c>
      <c r="R84" s="135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</row>
    <row r="85" s="89" customFormat="1" ht="22.5" customHeight="1" spans="1:28">
      <c r="A85" s="104">
        <v>212</v>
      </c>
      <c r="B85" s="104">
        <v>99</v>
      </c>
      <c r="C85" s="104">
        <v>99</v>
      </c>
      <c r="D85" s="104" t="s">
        <v>373</v>
      </c>
      <c r="E85" s="138">
        <v>4810</v>
      </c>
      <c r="F85" s="105"/>
      <c r="G85" s="138">
        <f t="shared" si="7"/>
        <v>4810</v>
      </c>
      <c r="H85" s="141">
        <f t="shared" si="6"/>
        <v>5120.56</v>
      </c>
      <c r="I85" s="142">
        <v>310.56</v>
      </c>
      <c r="J85" s="142">
        <v>0</v>
      </c>
      <c r="K85" s="142">
        <v>400</v>
      </c>
      <c r="L85" s="142"/>
      <c r="M85" s="142">
        <v>0</v>
      </c>
      <c r="N85" s="142"/>
      <c r="O85" s="142">
        <v>4410</v>
      </c>
      <c r="P85" s="138">
        <v>0</v>
      </c>
      <c r="Q85" s="138">
        <v>0</v>
      </c>
      <c r="R85" s="135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</row>
    <row r="86" s="89" customFormat="1" ht="22.5" customHeight="1" spans="1:28">
      <c r="A86" s="104">
        <v>213</v>
      </c>
      <c r="B86" s="104">
        <v>1</v>
      </c>
      <c r="C86" s="104">
        <v>4</v>
      </c>
      <c r="D86" s="104" t="s">
        <v>374</v>
      </c>
      <c r="E86" s="138">
        <v>35.2</v>
      </c>
      <c r="F86" s="105">
        <v>34.9</v>
      </c>
      <c r="G86" s="138">
        <f t="shared" si="7"/>
        <v>0.300000000000004</v>
      </c>
      <c r="H86" s="141">
        <f t="shared" si="6"/>
        <v>35.2</v>
      </c>
      <c r="I86" s="142">
        <v>34.9</v>
      </c>
      <c r="J86" s="142">
        <v>0.3</v>
      </c>
      <c r="K86" s="142">
        <v>0</v>
      </c>
      <c r="L86" s="142"/>
      <c r="M86" s="142">
        <v>0</v>
      </c>
      <c r="N86" s="142"/>
      <c r="O86" s="138">
        <v>0</v>
      </c>
      <c r="P86" s="138">
        <v>0</v>
      </c>
      <c r="Q86" s="138">
        <v>0</v>
      </c>
      <c r="R86" s="135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</row>
    <row r="87" s="89" customFormat="1" ht="22.5" customHeight="1" spans="1:28">
      <c r="A87" s="104">
        <v>213</v>
      </c>
      <c r="B87" s="104">
        <v>1</v>
      </c>
      <c r="C87" s="104">
        <v>10</v>
      </c>
      <c r="D87" s="104" t="s">
        <v>375</v>
      </c>
      <c r="E87" s="138">
        <v>64.8</v>
      </c>
      <c r="F87" s="105"/>
      <c r="G87" s="138">
        <f t="shared" si="7"/>
        <v>64.8</v>
      </c>
      <c r="H87" s="141">
        <f t="shared" ref="H87:H89" si="8">SUM(I87:Q87)</f>
        <v>64.8</v>
      </c>
      <c r="I87" s="142">
        <v>0</v>
      </c>
      <c r="J87" s="142">
        <v>59.8</v>
      </c>
      <c r="K87" s="142">
        <v>5</v>
      </c>
      <c r="L87" s="142"/>
      <c r="M87" s="142"/>
      <c r="N87" s="142"/>
      <c r="O87" s="138">
        <v>0</v>
      </c>
      <c r="P87" s="138">
        <v>0</v>
      </c>
      <c r="Q87" s="138">
        <v>0</v>
      </c>
      <c r="R87" s="135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</row>
    <row r="88" s="89" customFormat="1" ht="22.5" customHeight="1" spans="1:28">
      <c r="A88" s="104">
        <v>214</v>
      </c>
      <c r="B88" s="104">
        <v>1</v>
      </c>
      <c r="C88" s="104">
        <v>99</v>
      </c>
      <c r="D88" s="104" t="s">
        <v>376</v>
      </c>
      <c r="E88" s="138">
        <v>74.5</v>
      </c>
      <c r="F88" s="105"/>
      <c r="G88" s="138">
        <f t="shared" si="7"/>
        <v>74.5</v>
      </c>
      <c r="H88" s="141">
        <f t="shared" si="8"/>
        <v>74.5</v>
      </c>
      <c r="I88" s="142">
        <v>0</v>
      </c>
      <c r="J88" s="142">
        <v>0</v>
      </c>
      <c r="K88" s="142">
        <v>0</v>
      </c>
      <c r="L88" s="142"/>
      <c r="M88" s="142">
        <v>74.5</v>
      </c>
      <c r="N88" s="138"/>
      <c r="O88" s="138">
        <v>0</v>
      </c>
      <c r="P88" s="138">
        <v>0</v>
      </c>
      <c r="Q88" s="138">
        <v>0</v>
      </c>
      <c r="R88" s="135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</row>
    <row r="89" s="89" customFormat="1" ht="22.5" customHeight="1" spans="1:28">
      <c r="A89" s="104">
        <v>220</v>
      </c>
      <c r="B89" s="104">
        <v>1</v>
      </c>
      <c r="C89" s="104">
        <v>2</v>
      </c>
      <c r="D89" s="104" t="s">
        <v>377</v>
      </c>
      <c r="E89" s="138">
        <v>22.4</v>
      </c>
      <c r="F89" s="138">
        <v>17.4</v>
      </c>
      <c r="G89" s="138">
        <f t="shared" si="7"/>
        <v>5</v>
      </c>
      <c r="H89" s="141">
        <f t="shared" si="8"/>
        <v>22.4</v>
      </c>
      <c r="I89" s="142">
        <v>0</v>
      </c>
      <c r="J89" s="142">
        <v>19.4</v>
      </c>
      <c r="K89" s="141"/>
      <c r="L89" s="142"/>
      <c r="M89" s="142">
        <v>3</v>
      </c>
      <c r="N89" s="142"/>
      <c r="O89" s="138">
        <v>0</v>
      </c>
      <c r="P89" s="138">
        <v>0</v>
      </c>
      <c r="Q89" s="138">
        <v>0</v>
      </c>
      <c r="R89" s="135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</row>
    <row r="90" s="89" customFormat="1" ht="22.5" customHeight="1" spans="1:28">
      <c r="A90" s="104">
        <v>220</v>
      </c>
      <c r="B90" s="104">
        <v>1</v>
      </c>
      <c r="C90" s="104">
        <v>4</v>
      </c>
      <c r="D90" s="104" t="s">
        <v>378</v>
      </c>
      <c r="E90" s="138">
        <v>30</v>
      </c>
      <c r="F90" s="138"/>
      <c r="G90" s="138">
        <f t="shared" si="7"/>
        <v>30</v>
      </c>
      <c r="H90" s="141">
        <f t="shared" ref="H90:H95" si="9">SUM(I90:Q90)</f>
        <v>30</v>
      </c>
      <c r="I90" s="142">
        <v>0</v>
      </c>
      <c r="J90" s="142">
        <v>30</v>
      </c>
      <c r="K90" s="141"/>
      <c r="L90" s="142"/>
      <c r="M90" s="142"/>
      <c r="N90" s="142"/>
      <c r="O90" s="138">
        <v>0</v>
      </c>
      <c r="P90" s="138">
        <v>0</v>
      </c>
      <c r="Q90" s="138">
        <v>0</v>
      </c>
      <c r="R90" s="135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</row>
    <row r="91" s="89" customFormat="1" ht="22.5" customHeight="1" spans="1:28">
      <c r="A91" s="104">
        <v>220</v>
      </c>
      <c r="B91" s="104">
        <v>1</v>
      </c>
      <c r="C91" s="104">
        <v>5</v>
      </c>
      <c r="D91" s="104" t="s">
        <v>379</v>
      </c>
      <c r="E91" s="138">
        <v>215.5</v>
      </c>
      <c r="F91" s="138"/>
      <c r="G91" s="138">
        <f t="shared" si="7"/>
        <v>215.5</v>
      </c>
      <c r="H91" s="141">
        <f t="shared" si="9"/>
        <v>215.5</v>
      </c>
      <c r="I91" s="142">
        <v>0</v>
      </c>
      <c r="J91" s="142">
        <v>215.5</v>
      </c>
      <c r="K91" s="141"/>
      <c r="L91" s="142"/>
      <c r="M91" s="142"/>
      <c r="N91" s="142"/>
      <c r="O91" s="138">
        <v>0</v>
      </c>
      <c r="P91" s="138">
        <v>0</v>
      </c>
      <c r="Q91" s="138">
        <v>0</v>
      </c>
      <c r="R91" s="135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</row>
    <row r="92" s="89" customFormat="1" ht="22.5" customHeight="1" spans="1:28">
      <c r="A92" s="104">
        <v>220</v>
      </c>
      <c r="B92" s="104">
        <v>1</v>
      </c>
      <c r="C92" s="104">
        <v>6</v>
      </c>
      <c r="D92" s="104" t="s">
        <v>380</v>
      </c>
      <c r="E92" s="138">
        <v>75</v>
      </c>
      <c r="F92" s="138"/>
      <c r="G92" s="138">
        <f t="shared" si="7"/>
        <v>75</v>
      </c>
      <c r="H92" s="141">
        <f t="shared" si="9"/>
        <v>75</v>
      </c>
      <c r="I92" s="142">
        <v>0</v>
      </c>
      <c r="J92" s="142">
        <v>75</v>
      </c>
      <c r="K92" s="141"/>
      <c r="L92" s="142"/>
      <c r="M92" s="142"/>
      <c r="N92" s="147"/>
      <c r="O92" s="138">
        <v>0</v>
      </c>
      <c r="P92" s="138">
        <v>0</v>
      </c>
      <c r="Q92" s="138">
        <v>0</v>
      </c>
      <c r="R92" s="135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</row>
    <row r="93" s="89" customFormat="1" ht="22.5" customHeight="1" spans="1:28">
      <c r="A93" s="104">
        <v>220</v>
      </c>
      <c r="B93" s="104">
        <v>2</v>
      </c>
      <c r="C93" s="104">
        <v>50</v>
      </c>
      <c r="D93" s="104" t="s">
        <v>381</v>
      </c>
      <c r="E93" s="138">
        <v>355.7</v>
      </c>
      <c r="F93" s="138">
        <v>291</v>
      </c>
      <c r="G93" s="138">
        <f t="shared" si="7"/>
        <v>64.7</v>
      </c>
      <c r="H93" s="141">
        <f t="shared" si="9"/>
        <v>355.7</v>
      </c>
      <c r="I93" s="142">
        <v>291</v>
      </c>
      <c r="J93" s="142">
        <v>64.7</v>
      </c>
      <c r="K93" s="142">
        <v>0</v>
      </c>
      <c r="L93" s="142"/>
      <c r="M93" s="142">
        <v>0</v>
      </c>
      <c r="N93" s="142"/>
      <c r="O93" s="138">
        <v>0</v>
      </c>
      <c r="P93" s="138">
        <v>0</v>
      </c>
      <c r="Q93" s="138">
        <v>0</v>
      </c>
      <c r="R93" s="135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</row>
    <row r="94" s="89" customFormat="1" ht="22.5" customHeight="1" spans="1:28">
      <c r="A94" s="104">
        <v>221</v>
      </c>
      <c r="B94" s="104">
        <v>2</v>
      </c>
      <c r="C94" s="104">
        <v>1</v>
      </c>
      <c r="D94" s="104" t="s">
        <v>382</v>
      </c>
      <c r="E94" s="138">
        <v>140</v>
      </c>
      <c r="F94" s="138">
        <v>140</v>
      </c>
      <c r="G94" s="138">
        <f t="shared" si="7"/>
        <v>0</v>
      </c>
      <c r="H94" s="141">
        <f t="shared" si="9"/>
        <v>140</v>
      </c>
      <c r="I94" s="142">
        <v>140</v>
      </c>
      <c r="J94" s="138">
        <v>0</v>
      </c>
      <c r="K94" s="138">
        <v>0</v>
      </c>
      <c r="L94" s="138"/>
      <c r="M94" s="138">
        <v>0</v>
      </c>
      <c r="N94" s="138"/>
      <c r="O94" s="138">
        <v>0</v>
      </c>
      <c r="P94" s="138">
        <v>0</v>
      </c>
      <c r="Q94" s="138">
        <v>0</v>
      </c>
      <c r="R94" s="135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</row>
    <row r="95" s="88" customFormat="1" ht="23.25" customHeight="1" spans="1:17">
      <c r="A95" s="139" t="s">
        <v>290</v>
      </c>
      <c r="B95" s="139" t="s">
        <v>108</v>
      </c>
      <c r="C95" s="139" t="s">
        <v>108</v>
      </c>
      <c r="D95" s="155" t="s">
        <v>193</v>
      </c>
      <c r="E95" s="138">
        <v>95</v>
      </c>
      <c r="F95" s="138">
        <v>87.7</v>
      </c>
      <c r="G95" s="138">
        <f t="shared" si="7"/>
        <v>7.3</v>
      </c>
      <c r="H95" s="156">
        <f t="shared" si="9"/>
        <v>95</v>
      </c>
      <c r="I95" s="159">
        <v>71</v>
      </c>
      <c r="J95" s="156">
        <v>24</v>
      </c>
      <c r="K95" s="159">
        <v>0</v>
      </c>
      <c r="L95" s="159"/>
      <c r="M95" s="159">
        <v>0</v>
      </c>
      <c r="N95" s="138"/>
      <c r="O95" s="138">
        <v>0</v>
      </c>
      <c r="P95" s="138">
        <v>0</v>
      </c>
      <c r="Q95" s="138">
        <v>0</v>
      </c>
    </row>
    <row r="96" s="88" customFormat="1" ht="23.25" customHeight="1" spans="1:17">
      <c r="A96" s="139" t="s">
        <v>290</v>
      </c>
      <c r="B96" s="139" t="s">
        <v>108</v>
      </c>
      <c r="C96" s="139" t="s">
        <v>110</v>
      </c>
      <c r="D96" s="155" t="s">
        <v>293</v>
      </c>
      <c r="E96" s="138">
        <v>355.5</v>
      </c>
      <c r="F96" s="157">
        <v>10</v>
      </c>
      <c r="G96" s="138">
        <f t="shared" si="7"/>
        <v>345.5</v>
      </c>
      <c r="H96" s="156">
        <f t="shared" ref="H96:H102" si="10">SUM(I96:Q96)</f>
        <v>355.5</v>
      </c>
      <c r="I96" s="126"/>
      <c r="J96" s="159">
        <v>315.5</v>
      </c>
      <c r="K96" s="126"/>
      <c r="L96" s="126"/>
      <c r="M96" s="159">
        <v>40</v>
      </c>
      <c r="N96" s="126"/>
      <c r="O96" s="126"/>
      <c r="P96" s="126"/>
      <c r="Q96" s="126"/>
    </row>
    <row r="97" s="88" customFormat="1" ht="23.25" customHeight="1" spans="1:17">
      <c r="A97" s="139" t="s">
        <v>290</v>
      </c>
      <c r="B97" s="139" t="s">
        <v>108</v>
      </c>
      <c r="C97" s="139" t="s">
        <v>118</v>
      </c>
      <c r="D97" s="145" t="s">
        <v>294</v>
      </c>
      <c r="E97" s="138">
        <v>90</v>
      </c>
      <c r="F97" s="126"/>
      <c r="G97" s="138">
        <f t="shared" si="7"/>
        <v>90</v>
      </c>
      <c r="H97" s="156">
        <f t="shared" si="10"/>
        <v>90</v>
      </c>
      <c r="I97" s="126"/>
      <c r="J97" s="126"/>
      <c r="K97" s="126"/>
      <c r="L97" s="126"/>
      <c r="M97" s="159">
        <v>90</v>
      </c>
      <c r="N97" s="126"/>
      <c r="O97" s="126"/>
      <c r="P97" s="126"/>
      <c r="Q97" s="126"/>
    </row>
    <row r="98" s="88" customFormat="1" ht="23.25" customHeight="1" spans="1:17">
      <c r="A98" s="139" t="s">
        <v>290</v>
      </c>
      <c r="B98" s="139" t="s">
        <v>108</v>
      </c>
      <c r="C98" s="139" t="s">
        <v>112</v>
      </c>
      <c r="D98" s="145" t="s">
        <v>295</v>
      </c>
      <c r="E98" s="138">
        <v>430</v>
      </c>
      <c r="F98" s="126"/>
      <c r="G98" s="138">
        <f t="shared" si="7"/>
        <v>430</v>
      </c>
      <c r="H98" s="156">
        <f t="shared" si="10"/>
        <v>430</v>
      </c>
      <c r="I98" s="126"/>
      <c r="J98" s="159">
        <v>280</v>
      </c>
      <c r="K98" s="126"/>
      <c r="L98" s="126"/>
      <c r="M98" s="159">
        <v>150</v>
      </c>
      <c r="N98" s="126"/>
      <c r="O98" s="126"/>
      <c r="P98" s="126"/>
      <c r="Q98" s="126"/>
    </row>
    <row r="99" s="88" customFormat="1" ht="23.25" customHeight="1" spans="1:17">
      <c r="A99" s="139" t="s">
        <v>290</v>
      </c>
      <c r="B99" s="139" t="s">
        <v>108</v>
      </c>
      <c r="C99" s="139" t="s">
        <v>114</v>
      </c>
      <c r="D99" s="145" t="s">
        <v>296</v>
      </c>
      <c r="E99" s="138">
        <v>560</v>
      </c>
      <c r="F99" s="126"/>
      <c r="G99" s="138">
        <f t="shared" si="7"/>
        <v>560</v>
      </c>
      <c r="H99" s="156">
        <f t="shared" si="10"/>
        <v>560</v>
      </c>
      <c r="I99" s="126"/>
      <c r="J99" s="159">
        <v>360</v>
      </c>
      <c r="K99" s="126"/>
      <c r="L99" s="126"/>
      <c r="M99" s="159">
        <v>200</v>
      </c>
      <c r="N99" s="126"/>
      <c r="O99" s="126"/>
      <c r="P99" s="126"/>
      <c r="Q99" s="126"/>
    </row>
    <row r="100" s="88" customFormat="1" ht="23.25" customHeight="1" spans="1:17">
      <c r="A100" s="139" t="s">
        <v>290</v>
      </c>
      <c r="B100" s="139" t="s">
        <v>108</v>
      </c>
      <c r="C100" s="139" t="s">
        <v>297</v>
      </c>
      <c r="D100" s="145" t="s">
        <v>298</v>
      </c>
      <c r="E100" s="138">
        <v>205</v>
      </c>
      <c r="F100" s="126"/>
      <c r="G100" s="138">
        <f t="shared" si="7"/>
        <v>205</v>
      </c>
      <c r="H100" s="156">
        <f t="shared" si="10"/>
        <v>205</v>
      </c>
      <c r="I100" s="126"/>
      <c r="J100" s="159">
        <v>205</v>
      </c>
      <c r="K100" s="126"/>
      <c r="L100" s="126"/>
      <c r="M100" s="126"/>
      <c r="N100" s="126"/>
      <c r="O100" s="126"/>
      <c r="P100" s="126"/>
      <c r="Q100" s="126"/>
    </row>
    <row r="101" s="88" customFormat="1" ht="23.25" customHeight="1" spans="1:17">
      <c r="A101" s="139" t="s">
        <v>290</v>
      </c>
      <c r="B101" s="139" t="s">
        <v>108</v>
      </c>
      <c r="C101" s="139" t="s">
        <v>116</v>
      </c>
      <c r="D101" s="145" t="s">
        <v>158</v>
      </c>
      <c r="E101" s="138">
        <v>76</v>
      </c>
      <c r="F101" s="126">
        <v>73.73</v>
      </c>
      <c r="G101" s="138">
        <f t="shared" si="7"/>
        <v>2.27</v>
      </c>
      <c r="H101" s="156">
        <f t="shared" si="10"/>
        <v>76</v>
      </c>
      <c r="I101" s="159">
        <v>72</v>
      </c>
      <c r="J101" s="159">
        <v>4</v>
      </c>
      <c r="K101" s="126"/>
      <c r="L101" s="126"/>
      <c r="M101" s="126"/>
      <c r="N101" s="126"/>
      <c r="O101" s="126"/>
      <c r="P101" s="126"/>
      <c r="Q101" s="126"/>
    </row>
    <row r="102" s="88" customFormat="1" ht="23.25" customHeight="1" spans="1:17">
      <c r="A102" s="139" t="s">
        <v>290</v>
      </c>
      <c r="B102" s="139" t="s">
        <v>110</v>
      </c>
      <c r="C102" s="139" t="s">
        <v>118</v>
      </c>
      <c r="D102" s="145" t="s">
        <v>300</v>
      </c>
      <c r="E102" s="138">
        <v>257.5</v>
      </c>
      <c r="F102" s="126">
        <v>143.3</v>
      </c>
      <c r="G102" s="138">
        <f t="shared" si="7"/>
        <v>114.2</v>
      </c>
      <c r="H102" s="126">
        <f t="shared" si="10"/>
        <v>257.5</v>
      </c>
      <c r="I102" s="126"/>
      <c r="J102" s="159">
        <v>235.9</v>
      </c>
      <c r="K102" s="159"/>
      <c r="L102" s="159"/>
      <c r="M102" s="159">
        <v>21.6</v>
      </c>
      <c r="N102" s="126"/>
      <c r="O102" s="126"/>
      <c r="P102" s="126"/>
      <c r="Q102" s="126"/>
    </row>
  </sheetData>
  <sheetProtection formatCells="0" formatColumns="0" formatRows="0"/>
  <mergeCells count="5">
    <mergeCell ref="A1:Q1"/>
    <mergeCell ref="A4:C4"/>
    <mergeCell ref="E4:G4"/>
    <mergeCell ref="H4:Q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62"/>
  <sheetViews>
    <sheetView showGridLines="0" showZeros="0" workbookViewId="0">
      <pane xSplit="8" ySplit="11" topLeftCell="I52" activePane="bottomRight" state="frozen"/>
      <selection/>
      <selection pane="topRight"/>
      <selection pane="bottomLeft"/>
      <selection pane="bottomRight" activeCell="E73" sqref="E73"/>
    </sheetView>
  </sheetViews>
  <sheetFormatPr defaultColWidth="9" defaultRowHeight="14.25"/>
  <cols>
    <col min="1" max="3" width="9" style="89"/>
    <col min="4" max="4" width="44.5" style="89" customWidth="1"/>
    <col min="5" max="27" width="14" style="89" customWidth="1"/>
    <col min="28" max="28" width="14" style="90" customWidth="1"/>
    <col min="29" max="34" width="14" style="89" customWidth="1"/>
    <col min="35" max="35" width="13.5" style="89" customWidth="1"/>
    <col min="36" max="40" width="9.125" style="89" customWidth="1"/>
    <col min="41" max="42" width="12.125" style="89" customWidth="1"/>
    <col min="43" max="44" width="9.125" style="89" customWidth="1"/>
    <col min="45" max="45" width="11.875" style="89" customWidth="1"/>
    <col min="46" max="46" width="9.125" style="89" customWidth="1"/>
    <col min="47" max="61" width="14" style="89" customWidth="1"/>
    <col min="62" max="16384" width="9" style="89"/>
  </cols>
  <sheetData>
    <row r="1" ht="22.5" customHeight="1" spans="1:61">
      <c r="A1" s="91" t="s">
        <v>435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</row>
    <row r="2" customHeight="1" spans="61:61">
      <c r="BI2" s="121" t="s">
        <v>436</v>
      </c>
    </row>
    <row r="3" customHeight="1" spans="1:61">
      <c r="A3" s="88" t="s">
        <v>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7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121" t="s">
        <v>4</v>
      </c>
    </row>
    <row r="4" s="85" customFormat="1" ht="69" hidden="1" customHeight="1" spans="1:61">
      <c r="A4" s="92" t="s">
        <v>406</v>
      </c>
      <c r="B4" s="93"/>
      <c r="C4" s="94"/>
      <c r="D4" s="95" t="s">
        <v>303</v>
      </c>
      <c r="E4" s="95" t="s">
        <v>437</v>
      </c>
      <c r="F4" s="96" t="s">
        <v>438</v>
      </c>
      <c r="G4" s="97"/>
      <c r="H4" s="97"/>
      <c r="I4" s="119"/>
      <c r="J4" s="103">
        <v>505</v>
      </c>
      <c r="K4" s="96" t="s">
        <v>439</v>
      </c>
      <c r="L4" s="97"/>
      <c r="M4" s="97"/>
      <c r="N4" s="97"/>
      <c r="O4" s="119"/>
      <c r="P4" s="103" t="s">
        <v>440</v>
      </c>
      <c r="Q4" s="96" t="s">
        <v>441</v>
      </c>
      <c r="R4" s="97"/>
      <c r="S4" s="119"/>
      <c r="T4" s="103" t="s">
        <v>442</v>
      </c>
      <c r="U4" s="96" t="s">
        <v>443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119"/>
      <c r="AI4" s="103" t="s">
        <v>444</v>
      </c>
      <c r="AJ4" s="103" t="s">
        <v>445</v>
      </c>
      <c r="AK4" s="96" t="s">
        <v>446</v>
      </c>
      <c r="AL4" s="97"/>
      <c r="AM4" s="119"/>
      <c r="AN4" s="96" t="s">
        <v>447</v>
      </c>
      <c r="AO4" s="97"/>
      <c r="AP4" s="119"/>
      <c r="AQ4" s="103" t="s">
        <v>448</v>
      </c>
      <c r="AR4" s="103" t="s">
        <v>449</v>
      </c>
      <c r="AS4" s="103" t="s">
        <v>450</v>
      </c>
      <c r="AT4" s="103" t="s">
        <v>451</v>
      </c>
      <c r="AU4" s="103" t="s">
        <v>452</v>
      </c>
      <c r="AV4" s="103" t="s">
        <v>453</v>
      </c>
      <c r="AW4" s="96" t="s">
        <v>454</v>
      </c>
      <c r="AX4" s="97"/>
      <c r="AY4" s="119"/>
      <c r="AZ4" s="96" t="s">
        <v>455</v>
      </c>
      <c r="BA4" s="97"/>
      <c r="BB4" s="97"/>
      <c r="BC4" s="97"/>
      <c r="BD4" s="119"/>
      <c r="BE4" s="103" t="s">
        <v>456</v>
      </c>
      <c r="BF4" s="103" t="s">
        <v>457</v>
      </c>
      <c r="BG4" s="103" t="s">
        <v>458</v>
      </c>
      <c r="BH4" s="103" t="s">
        <v>459</v>
      </c>
      <c r="BI4" s="103" t="s">
        <v>460</v>
      </c>
    </row>
    <row r="5" s="85" customFormat="1" ht="42.75" hidden="1" customHeight="1" spans="1:61">
      <c r="A5" s="98"/>
      <c r="B5" s="99"/>
      <c r="C5" s="100"/>
      <c r="D5" s="101"/>
      <c r="E5" s="102"/>
      <c r="F5" s="96" t="s">
        <v>461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19"/>
      <c r="T5" s="96" t="s">
        <v>462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119"/>
      <c r="AV5" s="96" t="s">
        <v>463</v>
      </c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119"/>
      <c r="BH5" s="103" t="s">
        <v>464</v>
      </c>
      <c r="BI5" s="103"/>
    </row>
    <row r="6" s="85" customFormat="1" ht="33" customHeight="1" spans="1:61">
      <c r="A6" s="95" t="s">
        <v>99</v>
      </c>
      <c r="B6" s="95" t="s">
        <v>100</v>
      </c>
      <c r="C6" s="95" t="s">
        <v>101</v>
      </c>
      <c r="D6" s="101"/>
      <c r="E6" s="95" t="s">
        <v>465</v>
      </c>
      <c r="F6" s="95" t="s">
        <v>466</v>
      </c>
      <c r="G6" s="103" t="s">
        <v>467</v>
      </c>
      <c r="H6" s="103" t="s">
        <v>468</v>
      </c>
      <c r="I6" s="103" t="s">
        <v>469</v>
      </c>
      <c r="J6" s="103" t="s">
        <v>470</v>
      </c>
      <c r="K6" s="103" t="s">
        <v>471</v>
      </c>
      <c r="L6" s="103" t="s">
        <v>472</v>
      </c>
      <c r="M6" s="103" t="s">
        <v>473</v>
      </c>
      <c r="N6" s="103" t="s">
        <v>474</v>
      </c>
      <c r="O6" s="103" t="s">
        <v>475</v>
      </c>
      <c r="P6" s="103" t="s">
        <v>382</v>
      </c>
      <c r="Q6" s="103" t="s">
        <v>476</v>
      </c>
      <c r="R6" s="103" t="s">
        <v>477</v>
      </c>
      <c r="S6" s="103" t="s">
        <v>478</v>
      </c>
      <c r="T6" s="95" t="s">
        <v>466</v>
      </c>
      <c r="U6" s="103" t="s">
        <v>479</v>
      </c>
      <c r="V6" s="103" t="s">
        <v>480</v>
      </c>
      <c r="W6" s="103" t="s">
        <v>481</v>
      </c>
      <c r="X6" s="103" t="s">
        <v>482</v>
      </c>
      <c r="Y6" s="103" t="s">
        <v>483</v>
      </c>
      <c r="Z6" s="103" t="s">
        <v>484</v>
      </c>
      <c r="AA6" s="103" t="s">
        <v>485</v>
      </c>
      <c r="AB6" s="120" t="s">
        <v>486</v>
      </c>
      <c r="AC6" s="103" t="s">
        <v>487</v>
      </c>
      <c r="AD6" s="103" t="s">
        <v>488</v>
      </c>
      <c r="AE6" s="103" t="s">
        <v>489</v>
      </c>
      <c r="AF6" s="103" t="s">
        <v>490</v>
      </c>
      <c r="AG6" s="103" t="s">
        <v>491</v>
      </c>
      <c r="AH6" s="103" t="s">
        <v>492</v>
      </c>
      <c r="AI6" s="103" t="s">
        <v>493</v>
      </c>
      <c r="AJ6" s="103" t="s">
        <v>494</v>
      </c>
      <c r="AK6" s="103" t="s">
        <v>495</v>
      </c>
      <c r="AL6" s="103" t="s">
        <v>496</v>
      </c>
      <c r="AM6" s="103" t="s">
        <v>497</v>
      </c>
      <c r="AN6" s="103" t="s">
        <v>498</v>
      </c>
      <c r="AO6" s="103" t="s">
        <v>499</v>
      </c>
      <c r="AP6" s="103" t="s">
        <v>500</v>
      </c>
      <c r="AQ6" s="103" t="s">
        <v>501</v>
      </c>
      <c r="AR6" s="103" t="s">
        <v>502</v>
      </c>
      <c r="AS6" s="103" t="s">
        <v>503</v>
      </c>
      <c r="AT6" s="103" t="s">
        <v>504</v>
      </c>
      <c r="AU6" s="103" t="s">
        <v>505</v>
      </c>
      <c r="AV6" s="95" t="s">
        <v>466</v>
      </c>
      <c r="AW6" s="103" t="s">
        <v>506</v>
      </c>
      <c r="AX6" s="103" t="s">
        <v>507</v>
      </c>
      <c r="AY6" s="103" t="s">
        <v>508</v>
      </c>
      <c r="AZ6" s="103" t="s">
        <v>509</v>
      </c>
      <c r="BA6" s="103" t="s">
        <v>510</v>
      </c>
      <c r="BB6" s="103" t="s">
        <v>511</v>
      </c>
      <c r="BC6" s="103" t="s">
        <v>512</v>
      </c>
      <c r="BD6" s="103" t="s">
        <v>513</v>
      </c>
      <c r="BE6" s="103" t="s">
        <v>514</v>
      </c>
      <c r="BF6" s="103" t="s">
        <v>515</v>
      </c>
      <c r="BG6" s="103" t="s">
        <v>516</v>
      </c>
      <c r="BH6" s="103" t="s">
        <v>466</v>
      </c>
      <c r="BI6" s="103" t="s">
        <v>517</v>
      </c>
    </row>
    <row r="7" s="85" customFormat="1" customHeight="1" spans="1:61">
      <c r="A7" s="102"/>
      <c r="B7" s="102"/>
      <c r="C7" s="102"/>
      <c r="D7" s="102"/>
      <c r="E7" s="102"/>
      <c r="F7" s="102"/>
      <c r="G7" s="103">
        <v>30101</v>
      </c>
      <c r="H7" s="103">
        <v>30102</v>
      </c>
      <c r="I7" s="103">
        <v>30103</v>
      </c>
      <c r="J7" s="103">
        <v>30107</v>
      </c>
      <c r="K7" s="103">
        <v>30108</v>
      </c>
      <c r="L7" s="103">
        <v>30109</v>
      </c>
      <c r="M7" s="103">
        <v>30110</v>
      </c>
      <c r="N7" s="103">
        <v>30111</v>
      </c>
      <c r="O7" s="103">
        <v>30112</v>
      </c>
      <c r="P7" s="103">
        <v>30113</v>
      </c>
      <c r="Q7" s="103">
        <v>30106</v>
      </c>
      <c r="R7" s="103">
        <v>30114</v>
      </c>
      <c r="S7" s="103">
        <v>30199</v>
      </c>
      <c r="T7" s="102"/>
      <c r="U7" s="103">
        <v>30201</v>
      </c>
      <c r="V7" s="103">
        <v>30202</v>
      </c>
      <c r="W7" s="103">
        <v>30204</v>
      </c>
      <c r="X7" s="103">
        <v>30205</v>
      </c>
      <c r="Y7" s="103">
        <v>30206</v>
      </c>
      <c r="Z7" s="103">
        <v>30207</v>
      </c>
      <c r="AA7" s="103">
        <v>30208</v>
      </c>
      <c r="AB7" s="120">
        <v>30209</v>
      </c>
      <c r="AC7" s="103">
        <v>30211</v>
      </c>
      <c r="AD7" s="103">
        <v>30214</v>
      </c>
      <c r="AE7" s="103">
        <v>30228</v>
      </c>
      <c r="AF7" s="103">
        <v>30229</v>
      </c>
      <c r="AG7" s="103">
        <v>30239</v>
      </c>
      <c r="AH7" s="103">
        <v>30240</v>
      </c>
      <c r="AI7" s="103">
        <v>30215</v>
      </c>
      <c r="AJ7" s="103">
        <v>30216</v>
      </c>
      <c r="AK7" s="103">
        <v>30218</v>
      </c>
      <c r="AL7" s="103">
        <v>30224</v>
      </c>
      <c r="AM7" s="103">
        <v>30225</v>
      </c>
      <c r="AN7" s="103">
        <v>30203</v>
      </c>
      <c r="AO7" s="103">
        <v>30226</v>
      </c>
      <c r="AP7" s="103">
        <v>30227</v>
      </c>
      <c r="AQ7" s="103">
        <v>30217</v>
      </c>
      <c r="AR7" s="103">
        <v>30212</v>
      </c>
      <c r="AS7" s="103">
        <v>30231</v>
      </c>
      <c r="AT7" s="103">
        <v>30213</v>
      </c>
      <c r="AU7" s="103">
        <v>30299</v>
      </c>
      <c r="AV7" s="102"/>
      <c r="AW7" s="103">
        <v>30301</v>
      </c>
      <c r="AX7" s="103">
        <v>30302</v>
      </c>
      <c r="AY7" s="103">
        <v>30303</v>
      </c>
      <c r="AZ7" s="103">
        <v>30304</v>
      </c>
      <c r="BA7" s="103">
        <v>30305</v>
      </c>
      <c r="BB7" s="103">
        <v>30306</v>
      </c>
      <c r="BC7" s="103">
        <v>30307</v>
      </c>
      <c r="BD7" s="103">
        <v>30309</v>
      </c>
      <c r="BE7" s="103">
        <v>30308</v>
      </c>
      <c r="BF7" s="103">
        <v>30310</v>
      </c>
      <c r="BG7" s="103">
        <v>30399</v>
      </c>
      <c r="BH7" s="103"/>
      <c r="BI7" s="103">
        <v>31002</v>
      </c>
    </row>
    <row r="8" s="86" customFormat="1" ht="19.5" customHeight="1" spans="1:61">
      <c r="A8" s="104"/>
      <c r="B8" s="104"/>
      <c r="C8" s="104"/>
      <c r="D8" s="104" t="s">
        <v>102</v>
      </c>
      <c r="E8" s="105">
        <f>F8+T8+AV8</f>
        <v>6466.134117</v>
      </c>
      <c r="F8" s="105">
        <f t="shared" ref="F8:BI8" si="0">F9+F59+F71+F77+F97+F107+F120+F134+F138+F141+F149+F152</f>
        <v>4491.562784</v>
      </c>
      <c r="G8" s="105">
        <f t="shared" si="0"/>
        <v>1114.61</v>
      </c>
      <c r="H8" s="105">
        <f t="shared" si="0"/>
        <v>617.23</v>
      </c>
      <c r="I8" s="105">
        <f t="shared" si="0"/>
        <v>34.62</v>
      </c>
      <c r="J8" s="105">
        <f t="shared" si="0"/>
        <v>138.04</v>
      </c>
      <c r="K8" s="105">
        <f t="shared" si="0"/>
        <v>873.91</v>
      </c>
      <c r="L8" s="105">
        <f t="shared" si="0"/>
        <v>139.8</v>
      </c>
      <c r="M8" s="105">
        <f t="shared" si="0"/>
        <v>149.09</v>
      </c>
      <c r="N8" s="105">
        <f t="shared" si="0"/>
        <v>0</v>
      </c>
      <c r="O8" s="105">
        <f t="shared" si="0"/>
        <v>23.18</v>
      </c>
      <c r="P8" s="105">
        <f t="shared" si="0"/>
        <v>564.002784</v>
      </c>
      <c r="Q8" s="105">
        <f t="shared" si="0"/>
        <v>0</v>
      </c>
      <c r="R8" s="105">
        <f t="shared" si="0"/>
        <v>0</v>
      </c>
      <c r="S8" s="105">
        <f t="shared" si="0"/>
        <v>837.08</v>
      </c>
      <c r="T8" s="105">
        <f t="shared" si="0"/>
        <v>1829.851333</v>
      </c>
      <c r="U8" s="105">
        <f t="shared" si="0"/>
        <v>198.15</v>
      </c>
      <c r="V8" s="105">
        <f t="shared" si="0"/>
        <v>114.02</v>
      </c>
      <c r="W8" s="105">
        <f t="shared" si="0"/>
        <v>0</v>
      </c>
      <c r="X8" s="105">
        <f t="shared" si="0"/>
        <v>97.4</v>
      </c>
      <c r="Y8" s="105">
        <f t="shared" si="0"/>
        <v>296</v>
      </c>
      <c r="Z8" s="105">
        <f t="shared" si="0"/>
        <v>22.288</v>
      </c>
      <c r="AA8" s="105">
        <f t="shared" si="0"/>
        <v>288</v>
      </c>
      <c r="AB8" s="108">
        <f t="shared" si="0"/>
        <v>379.11</v>
      </c>
      <c r="AC8" s="105">
        <f t="shared" si="0"/>
        <v>226.84</v>
      </c>
      <c r="AD8" s="105">
        <f t="shared" si="0"/>
        <v>52.173333</v>
      </c>
      <c r="AE8" s="105">
        <f t="shared" si="0"/>
        <v>50</v>
      </c>
      <c r="AF8" s="105">
        <f t="shared" si="0"/>
        <v>0</v>
      </c>
      <c r="AG8" s="105">
        <f t="shared" si="0"/>
        <v>105.87</v>
      </c>
      <c r="AH8" s="105">
        <f t="shared" si="0"/>
        <v>0</v>
      </c>
      <c r="AI8" s="105">
        <f t="shared" si="0"/>
        <v>0</v>
      </c>
      <c r="AJ8" s="105">
        <f t="shared" si="0"/>
        <v>0</v>
      </c>
      <c r="AK8" s="105">
        <f t="shared" si="0"/>
        <v>0</v>
      </c>
      <c r="AL8" s="105">
        <f t="shared" si="0"/>
        <v>0</v>
      </c>
      <c r="AM8" s="105">
        <f t="shared" si="0"/>
        <v>0</v>
      </c>
      <c r="AN8" s="105">
        <f t="shared" si="0"/>
        <v>0</v>
      </c>
      <c r="AO8" s="105">
        <f t="shared" si="0"/>
        <v>0</v>
      </c>
      <c r="AP8" s="105">
        <f t="shared" si="0"/>
        <v>0</v>
      </c>
      <c r="AQ8" s="105">
        <f t="shared" si="0"/>
        <v>0</v>
      </c>
      <c r="AR8" s="105">
        <f t="shared" si="0"/>
        <v>0</v>
      </c>
      <c r="AS8" s="105">
        <f t="shared" si="0"/>
        <v>0</v>
      </c>
      <c r="AT8" s="105">
        <f t="shared" si="0"/>
        <v>0</v>
      </c>
      <c r="AU8" s="105">
        <f t="shared" si="0"/>
        <v>0</v>
      </c>
      <c r="AV8" s="105">
        <f t="shared" si="0"/>
        <v>144.72</v>
      </c>
      <c r="AW8" s="105">
        <f t="shared" si="0"/>
        <v>3</v>
      </c>
      <c r="AX8" s="105">
        <f t="shared" si="0"/>
        <v>6.52</v>
      </c>
      <c r="AY8" s="105">
        <f t="shared" si="0"/>
        <v>0</v>
      </c>
      <c r="AZ8" s="105">
        <f t="shared" si="0"/>
        <v>33</v>
      </c>
      <c r="BA8" s="105">
        <f t="shared" si="0"/>
        <v>2</v>
      </c>
      <c r="BB8" s="105">
        <f t="shared" si="0"/>
        <v>0</v>
      </c>
      <c r="BC8" s="105">
        <f t="shared" si="0"/>
        <v>100.2</v>
      </c>
      <c r="BD8" s="105">
        <f t="shared" si="0"/>
        <v>0</v>
      </c>
      <c r="BE8" s="105">
        <f t="shared" si="0"/>
        <v>0</v>
      </c>
      <c r="BF8" s="105">
        <f t="shared" si="0"/>
        <v>0</v>
      </c>
      <c r="BG8" s="105">
        <f t="shared" si="0"/>
        <v>0</v>
      </c>
      <c r="BH8" s="105">
        <f t="shared" si="0"/>
        <v>61.2</v>
      </c>
      <c r="BI8" s="105">
        <f t="shared" si="0"/>
        <v>61.2</v>
      </c>
    </row>
    <row r="9" s="87" customFormat="1" ht="19.5" customHeight="1" spans="1:61">
      <c r="A9" s="106" t="s">
        <v>103</v>
      </c>
      <c r="B9" s="106"/>
      <c r="C9" s="106"/>
      <c r="D9" s="107" t="s">
        <v>13</v>
      </c>
      <c r="E9" s="108">
        <f>E10+E16+E20+E22+E26+E28+E32+E38+E40+E42+E44+E48+E52+E56</f>
        <v>3799.051333</v>
      </c>
      <c r="F9" s="108">
        <f t="shared" ref="F9:BI9" si="1">F10+F16+F20+F22+F26+F28+F32+F38+F40+F42+F44+F48+F52+F56</f>
        <v>2265.23</v>
      </c>
      <c r="G9" s="108">
        <f t="shared" si="1"/>
        <v>689.94</v>
      </c>
      <c r="H9" s="108">
        <f t="shared" si="1"/>
        <v>402.32</v>
      </c>
      <c r="I9" s="108">
        <f t="shared" si="1"/>
        <v>27.04</v>
      </c>
      <c r="J9" s="108">
        <f t="shared" si="1"/>
        <v>96.4</v>
      </c>
      <c r="K9" s="108">
        <f t="shared" si="1"/>
        <v>203.24</v>
      </c>
      <c r="L9" s="108">
        <f t="shared" si="1"/>
        <v>0</v>
      </c>
      <c r="M9" s="108">
        <f t="shared" si="1"/>
        <v>67.18</v>
      </c>
      <c r="N9" s="108">
        <f t="shared" si="1"/>
        <v>0</v>
      </c>
      <c r="O9" s="108">
        <f t="shared" si="1"/>
        <v>9.01</v>
      </c>
      <c r="P9" s="108">
        <f t="shared" si="1"/>
        <v>113.44</v>
      </c>
      <c r="Q9" s="108">
        <f t="shared" si="1"/>
        <v>0</v>
      </c>
      <c r="R9" s="108">
        <f t="shared" si="1"/>
        <v>0</v>
      </c>
      <c r="S9" s="108">
        <f t="shared" si="1"/>
        <v>656.66</v>
      </c>
      <c r="T9" s="108">
        <f t="shared" si="1"/>
        <v>1508.621333</v>
      </c>
      <c r="U9" s="108">
        <f t="shared" si="1"/>
        <v>148.49</v>
      </c>
      <c r="V9" s="108">
        <f t="shared" si="1"/>
        <v>93.94</v>
      </c>
      <c r="W9" s="108">
        <f t="shared" si="1"/>
        <v>0</v>
      </c>
      <c r="X9" s="105">
        <f t="shared" si="1"/>
        <v>50</v>
      </c>
      <c r="Y9" s="108">
        <f t="shared" si="1"/>
        <v>260</v>
      </c>
      <c r="Z9" s="108">
        <f t="shared" si="1"/>
        <v>10.478</v>
      </c>
      <c r="AA9" s="108">
        <f t="shared" si="1"/>
        <v>230</v>
      </c>
      <c r="AB9" s="108">
        <f t="shared" si="1"/>
        <v>379.11</v>
      </c>
      <c r="AC9" s="108">
        <f t="shared" si="1"/>
        <v>201.88</v>
      </c>
      <c r="AD9" s="108">
        <f t="shared" si="1"/>
        <v>1.283333</v>
      </c>
      <c r="AE9" s="108">
        <f t="shared" si="1"/>
        <v>50</v>
      </c>
      <c r="AF9" s="108">
        <f t="shared" si="1"/>
        <v>0</v>
      </c>
      <c r="AG9" s="108">
        <f t="shared" si="1"/>
        <v>83.44</v>
      </c>
      <c r="AH9" s="108">
        <f t="shared" si="1"/>
        <v>0</v>
      </c>
      <c r="AI9" s="108">
        <f t="shared" si="1"/>
        <v>0</v>
      </c>
      <c r="AJ9" s="108">
        <f t="shared" si="1"/>
        <v>0</v>
      </c>
      <c r="AK9" s="108">
        <f t="shared" si="1"/>
        <v>0</v>
      </c>
      <c r="AL9" s="108">
        <f t="shared" si="1"/>
        <v>0</v>
      </c>
      <c r="AM9" s="108">
        <f t="shared" si="1"/>
        <v>0</v>
      </c>
      <c r="AN9" s="108">
        <f t="shared" si="1"/>
        <v>0</v>
      </c>
      <c r="AO9" s="108">
        <f t="shared" si="1"/>
        <v>0</v>
      </c>
      <c r="AP9" s="108">
        <f t="shared" si="1"/>
        <v>0</v>
      </c>
      <c r="AQ9" s="108">
        <f t="shared" si="1"/>
        <v>0</v>
      </c>
      <c r="AR9" s="108">
        <f t="shared" si="1"/>
        <v>0</v>
      </c>
      <c r="AS9" s="108">
        <f t="shared" si="1"/>
        <v>0</v>
      </c>
      <c r="AT9" s="108">
        <f t="shared" si="1"/>
        <v>0</v>
      </c>
      <c r="AU9" s="108">
        <f t="shared" si="1"/>
        <v>0</v>
      </c>
      <c r="AV9" s="108">
        <f t="shared" si="1"/>
        <v>0</v>
      </c>
      <c r="AW9" s="108">
        <f t="shared" si="1"/>
        <v>0</v>
      </c>
      <c r="AX9" s="108">
        <f t="shared" si="1"/>
        <v>0</v>
      </c>
      <c r="AY9" s="108">
        <f t="shared" si="1"/>
        <v>0</v>
      </c>
      <c r="AZ9" s="108">
        <f t="shared" si="1"/>
        <v>0</v>
      </c>
      <c r="BA9" s="108">
        <f t="shared" si="1"/>
        <v>0</v>
      </c>
      <c r="BB9" s="108">
        <f t="shared" si="1"/>
        <v>0</v>
      </c>
      <c r="BC9" s="108">
        <f t="shared" si="1"/>
        <v>0</v>
      </c>
      <c r="BD9" s="108">
        <f t="shared" si="1"/>
        <v>0</v>
      </c>
      <c r="BE9" s="108">
        <f t="shared" si="1"/>
        <v>0</v>
      </c>
      <c r="BF9" s="108">
        <f t="shared" si="1"/>
        <v>0</v>
      </c>
      <c r="BG9" s="108">
        <f t="shared" si="1"/>
        <v>0</v>
      </c>
      <c r="BH9" s="108">
        <f t="shared" si="1"/>
        <v>33.2</v>
      </c>
      <c r="BI9" s="108">
        <f t="shared" si="1"/>
        <v>33.2</v>
      </c>
    </row>
    <row r="10" s="88" customFormat="1" ht="19.5" customHeight="1" spans="1:61">
      <c r="A10" s="109"/>
      <c r="B10" s="109" t="s">
        <v>104</v>
      </c>
      <c r="C10" s="109"/>
      <c r="D10" s="110" t="s">
        <v>105</v>
      </c>
      <c r="E10" s="105">
        <f>SUM(E11:E15)</f>
        <v>1620.55</v>
      </c>
      <c r="F10" s="105">
        <f t="shared" ref="F10:BI10" si="2">SUM(F11:F15)</f>
        <v>571.7</v>
      </c>
      <c r="G10" s="105">
        <f t="shared" si="2"/>
        <v>155.15</v>
      </c>
      <c r="H10" s="105">
        <f t="shared" si="2"/>
        <v>88.34</v>
      </c>
      <c r="I10" s="105">
        <f t="shared" si="2"/>
        <v>2.85</v>
      </c>
      <c r="J10" s="105">
        <f t="shared" si="2"/>
        <v>7.76</v>
      </c>
      <c r="K10" s="105">
        <f t="shared" si="2"/>
        <v>47.43</v>
      </c>
      <c r="L10" s="105">
        <f t="shared" si="2"/>
        <v>0</v>
      </c>
      <c r="M10" s="105">
        <f t="shared" si="2"/>
        <v>15.77</v>
      </c>
      <c r="N10" s="105">
        <f t="shared" si="2"/>
        <v>0</v>
      </c>
      <c r="O10" s="105">
        <f t="shared" si="2"/>
        <v>1.9</v>
      </c>
      <c r="P10" s="105">
        <f t="shared" si="2"/>
        <v>26.94</v>
      </c>
      <c r="Q10" s="105">
        <f t="shared" si="2"/>
        <v>0</v>
      </c>
      <c r="R10" s="105">
        <f t="shared" si="2"/>
        <v>0</v>
      </c>
      <c r="S10" s="105">
        <f t="shared" si="2"/>
        <v>225.56</v>
      </c>
      <c r="T10" s="105">
        <f t="shared" si="2"/>
        <v>1048.85</v>
      </c>
      <c r="U10" s="105">
        <f t="shared" si="2"/>
        <v>37.6</v>
      </c>
      <c r="V10" s="105">
        <f t="shared" si="2"/>
        <v>40</v>
      </c>
      <c r="W10" s="105">
        <f t="shared" si="2"/>
        <v>0</v>
      </c>
      <c r="X10" s="105">
        <f t="shared" si="2"/>
        <v>50</v>
      </c>
      <c r="Y10" s="105">
        <f t="shared" si="2"/>
        <v>260</v>
      </c>
      <c r="Z10" s="105">
        <f t="shared" si="2"/>
        <v>2</v>
      </c>
      <c r="AA10" s="105">
        <f t="shared" si="2"/>
        <v>230</v>
      </c>
      <c r="AB10" s="108">
        <f t="shared" si="2"/>
        <v>379.11</v>
      </c>
      <c r="AC10" s="105">
        <f t="shared" si="2"/>
        <v>33.25</v>
      </c>
      <c r="AD10" s="105">
        <f t="shared" si="2"/>
        <v>0</v>
      </c>
      <c r="AE10" s="105">
        <f t="shared" si="2"/>
        <v>0</v>
      </c>
      <c r="AF10" s="105">
        <f t="shared" si="2"/>
        <v>0</v>
      </c>
      <c r="AG10" s="105">
        <f t="shared" si="2"/>
        <v>16.89</v>
      </c>
      <c r="AH10" s="105">
        <f t="shared" si="2"/>
        <v>0</v>
      </c>
      <c r="AI10" s="105">
        <f t="shared" si="2"/>
        <v>0</v>
      </c>
      <c r="AJ10" s="105">
        <f t="shared" si="2"/>
        <v>0</v>
      </c>
      <c r="AK10" s="105">
        <f t="shared" si="2"/>
        <v>0</v>
      </c>
      <c r="AL10" s="105">
        <f t="shared" si="2"/>
        <v>0</v>
      </c>
      <c r="AM10" s="105">
        <f t="shared" si="2"/>
        <v>0</v>
      </c>
      <c r="AN10" s="105">
        <f t="shared" si="2"/>
        <v>0</v>
      </c>
      <c r="AO10" s="105">
        <f t="shared" si="2"/>
        <v>0</v>
      </c>
      <c r="AP10" s="105">
        <f t="shared" si="2"/>
        <v>0</v>
      </c>
      <c r="AQ10" s="105">
        <f t="shared" si="2"/>
        <v>0</v>
      </c>
      <c r="AR10" s="105">
        <f t="shared" si="2"/>
        <v>0</v>
      </c>
      <c r="AS10" s="105">
        <f t="shared" si="2"/>
        <v>0</v>
      </c>
      <c r="AT10" s="105">
        <f t="shared" si="2"/>
        <v>0</v>
      </c>
      <c r="AU10" s="105">
        <f t="shared" si="2"/>
        <v>0</v>
      </c>
      <c r="AV10" s="105">
        <f t="shared" si="2"/>
        <v>0</v>
      </c>
      <c r="AW10" s="105">
        <f t="shared" si="2"/>
        <v>0</v>
      </c>
      <c r="AX10" s="105">
        <f t="shared" si="2"/>
        <v>0</v>
      </c>
      <c r="AY10" s="105">
        <f t="shared" si="2"/>
        <v>0</v>
      </c>
      <c r="AZ10" s="105">
        <f t="shared" si="2"/>
        <v>0</v>
      </c>
      <c r="BA10" s="105">
        <f t="shared" si="2"/>
        <v>0</v>
      </c>
      <c r="BB10" s="105">
        <f t="shared" si="2"/>
        <v>0</v>
      </c>
      <c r="BC10" s="105">
        <f t="shared" si="2"/>
        <v>0</v>
      </c>
      <c r="BD10" s="105">
        <f t="shared" si="2"/>
        <v>0</v>
      </c>
      <c r="BE10" s="105">
        <f t="shared" si="2"/>
        <v>0</v>
      </c>
      <c r="BF10" s="105">
        <f t="shared" si="2"/>
        <v>0</v>
      </c>
      <c r="BG10" s="105">
        <f t="shared" si="2"/>
        <v>0</v>
      </c>
      <c r="BH10" s="105">
        <f t="shared" si="2"/>
        <v>8</v>
      </c>
      <c r="BI10" s="105">
        <f t="shared" si="2"/>
        <v>8</v>
      </c>
    </row>
    <row r="11" s="88" customFormat="1" ht="19.5" customHeight="1" spans="1:61">
      <c r="A11" s="109" t="s">
        <v>106</v>
      </c>
      <c r="B11" s="109" t="s">
        <v>107</v>
      </c>
      <c r="C11" s="109" t="s">
        <v>108</v>
      </c>
      <c r="D11" s="110" t="s">
        <v>109</v>
      </c>
      <c r="E11" s="105">
        <f>F11+T11+AV11+BH1</f>
        <v>85.66</v>
      </c>
      <c r="F11" s="108">
        <f>SUM(G11:S11)</f>
        <v>84.78</v>
      </c>
      <c r="G11" s="111">
        <f>39+1.91</f>
        <v>40.91</v>
      </c>
      <c r="H11" s="111">
        <v>23</v>
      </c>
      <c r="I11" s="113">
        <v>2.85</v>
      </c>
      <c r="J11" s="113"/>
      <c r="K11" s="111">
        <v>9.43</v>
      </c>
      <c r="M11" s="113">
        <v>3.3</v>
      </c>
      <c r="N11" s="111"/>
      <c r="O11" s="113">
        <v>0.35</v>
      </c>
      <c r="P11" s="111">
        <v>4.94</v>
      </c>
      <c r="Q11" s="111"/>
      <c r="R11" s="113"/>
      <c r="S11" s="113"/>
      <c r="T11" s="105">
        <f>SUM(U11:AU11)</f>
        <v>0.88</v>
      </c>
      <c r="U11" s="105">
        <v>0.5</v>
      </c>
      <c r="V11" s="105"/>
      <c r="W11" s="105"/>
      <c r="X11" s="105">
        <v>0</v>
      </c>
      <c r="Y11" s="105">
        <v>0</v>
      </c>
      <c r="Z11" s="105"/>
      <c r="AA11" s="105">
        <v>0</v>
      </c>
      <c r="AB11" s="108">
        <v>0</v>
      </c>
      <c r="AC11" s="105">
        <v>0.23</v>
      </c>
      <c r="AD11" s="105"/>
      <c r="AE11" s="105">
        <v>0</v>
      </c>
      <c r="AF11" s="105"/>
      <c r="AG11" s="105">
        <v>0.15</v>
      </c>
      <c r="AH11" s="105">
        <v>0</v>
      </c>
      <c r="AI11" s="105">
        <v>0</v>
      </c>
      <c r="AJ11" s="105">
        <v>0</v>
      </c>
      <c r="AK11" s="105">
        <v>0</v>
      </c>
      <c r="AL11" s="105">
        <v>0</v>
      </c>
      <c r="AM11" s="105">
        <v>0</v>
      </c>
      <c r="AN11" s="105">
        <v>0</v>
      </c>
      <c r="AO11" s="105">
        <v>0</v>
      </c>
      <c r="AP11" s="105">
        <v>0</v>
      </c>
      <c r="AQ11" s="105">
        <v>0</v>
      </c>
      <c r="AR11" s="105">
        <v>0</v>
      </c>
      <c r="AS11" s="105">
        <v>0</v>
      </c>
      <c r="AT11" s="105">
        <v>0</v>
      </c>
      <c r="AU11" s="105">
        <v>0</v>
      </c>
      <c r="AV11" s="105"/>
      <c r="AW11" s="105">
        <v>0</v>
      </c>
      <c r="AX11" s="105"/>
      <c r="AY11" s="105">
        <v>0</v>
      </c>
      <c r="AZ11" s="105">
        <v>0</v>
      </c>
      <c r="BA11" s="105">
        <v>0</v>
      </c>
      <c r="BB11" s="105">
        <v>0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105"/>
      <c r="BI11" s="105"/>
    </row>
    <row r="12" s="88" customFormat="1" ht="30.75" customHeight="1" spans="1:61">
      <c r="A12" s="109" t="s">
        <v>106</v>
      </c>
      <c r="B12" s="109" t="s">
        <v>107</v>
      </c>
      <c r="C12" s="109" t="s">
        <v>110</v>
      </c>
      <c r="D12" s="110" t="s">
        <v>111</v>
      </c>
      <c r="E12" s="105">
        <f>F12+T12+AV12+BH2</f>
        <v>1226.96</v>
      </c>
      <c r="F12" s="108">
        <f>SUM(G12:S12)</f>
        <v>333.62</v>
      </c>
      <c r="G12" s="111">
        <f>63+7.46</f>
        <v>70.46</v>
      </c>
      <c r="H12" s="111">
        <v>41.18</v>
      </c>
      <c r="I12" s="113"/>
      <c r="J12" s="113">
        <v>4.7</v>
      </c>
      <c r="K12" s="113">
        <v>38</v>
      </c>
      <c r="L12" s="111"/>
      <c r="M12" s="113">
        <v>12.47</v>
      </c>
      <c r="N12" s="111"/>
      <c r="O12" s="113">
        <v>1.55</v>
      </c>
      <c r="P12" s="111">
        <v>22</v>
      </c>
      <c r="Q12" s="111"/>
      <c r="R12" s="113"/>
      <c r="S12" s="111">
        <v>143.26</v>
      </c>
      <c r="T12" s="105">
        <f>SUM(U12:AU12)</f>
        <v>893.34</v>
      </c>
      <c r="U12" s="105">
        <v>22.6</v>
      </c>
      <c r="V12" s="105">
        <v>40</v>
      </c>
      <c r="W12" s="105">
        <v>0</v>
      </c>
      <c r="X12" s="105">
        <v>50</v>
      </c>
      <c r="Y12" s="105">
        <v>260</v>
      </c>
      <c r="Z12" s="105">
        <v>2</v>
      </c>
      <c r="AA12" s="105">
        <v>230</v>
      </c>
      <c r="AB12" s="108">
        <v>270</v>
      </c>
      <c r="AC12" s="105">
        <v>3</v>
      </c>
      <c r="AD12" s="105"/>
      <c r="AE12" s="105">
        <v>0</v>
      </c>
      <c r="AF12" s="105"/>
      <c r="AG12" s="105">
        <v>15.74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  <c r="BH12" s="105">
        <f>SUM(BI12)</f>
        <v>8</v>
      </c>
      <c r="BI12" s="105">
        <v>8</v>
      </c>
    </row>
    <row r="13" s="88" customFormat="1" ht="19.5" customHeight="1" spans="1:61">
      <c r="A13" s="109" t="s">
        <v>106</v>
      </c>
      <c r="B13" s="109" t="s">
        <v>107</v>
      </c>
      <c r="C13" s="109" t="s">
        <v>112</v>
      </c>
      <c r="D13" s="110" t="s">
        <v>113</v>
      </c>
      <c r="E13" s="105">
        <f>F13+T13+AV13+BH3</f>
        <v>0</v>
      </c>
      <c r="F13" s="105">
        <f t="shared" ref="F13:F19" si="3">SUM(G13:S13)</f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f>SUM(U13:AU13)</f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8">
        <v>0</v>
      </c>
      <c r="AC13" s="105">
        <v>0</v>
      </c>
      <c r="AD13" s="105">
        <v>0</v>
      </c>
      <c r="AE13" s="105">
        <v>0</v>
      </c>
      <c r="AF13" s="105"/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0</v>
      </c>
      <c r="AV13" s="105">
        <v>0</v>
      </c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</v>
      </c>
      <c r="BH13" s="105"/>
      <c r="BI13" s="105"/>
    </row>
    <row r="14" s="88" customFormat="1" ht="19.5" customHeight="1" spans="1:61">
      <c r="A14" s="109" t="s">
        <v>106</v>
      </c>
      <c r="B14" s="109" t="s">
        <v>107</v>
      </c>
      <c r="C14" s="109" t="s">
        <v>114</v>
      </c>
      <c r="D14" s="110" t="s">
        <v>115</v>
      </c>
      <c r="E14" s="105">
        <f>F14+T14+AV14+BH14</f>
        <v>23.39</v>
      </c>
      <c r="F14" s="105">
        <f t="shared" si="3"/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f>SUM(U14:AU14)</f>
        <v>23.39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8">
        <v>0</v>
      </c>
      <c r="AC14" s="105">
        <v>23.39</v>
      </c>
      <c r="AD14" s="105">
        <v>0</v>
      </c>
      <c r="AE14" s="105">
        <v>0</v>
      </c>
      <c r="AF14" s="105"/>
      <c r="AG14" s="105"/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/>
      <c r="BI14" s="105"/>
    </row>
    <row r="15" s="88" customFormat="1" ht="19.5" customHeight="1" spans="1:61">
      <c r="A15" s="109" t="s">
        <v>106</v>
      </c>
      <c r="B15" s="109" t="s">
        <v>107</v>
      </c>
      <c r="C15" s="109" t="s">
        <v>116</v>
      </c>
      <c r="D15" s="110" t="s">
        <v>117</v>
      </c>
      <c r="E15" s="105">
        <f>F15+T15+AV15+BH15</f>
        <v>284.54</v>
      </c>
      <c r="F15" s="108">
        <f t="shared" si="3"/>
        <v>153.3</v>
      </c>
      <c r="G15" s="105">
        <f>37.59+6.19</f>
        <v>43.78</v>
      </c>
      <c r="H15" s="105">
        <v>24.16</v>
      </c>
      <c r="I15" s="113"/>
      <c r="J15" s="113">
        <v>3.06</v>
      </c>
      <c r="K15" s="114"/>
      <c r="L15" s="113"/>
      <c r="M15" s="113"/>
      <c r="N15" s="113"/>
      <c r="O15" s="113"/>
      <c r="P15" s="113"/>
      <c r="Q15" s="113"/>
      <c r="R15" s="113"/>
      <c r="S15" s="111">
        <v>82.3</v>
      </c>
      <c r="T15" s="105">
        <f>SUM(U15:AU15)</f>
        <v>131.24</v>
      </c>
      <c r="U15" s="105">
        <v>14.5</v>
      </c>
      <c r="V15" s="105"/>
      <c r="W15" s="105"/>
      <c r="X15" s="105"/>
      <c r="Y15" s="105"/>
      <c r="Z15" s="105"/>
      <c r="AA15" s="105"/>
      <c r="AB15" s="108">
        <v>109.11</v>
      </c>
      <c r="AC15" s="105">
        <v>6.63</v>
      </c>
      <c r="AD15" s="105"/>
      <c r="AE15" s="105">
        <v>0</v>
      </c>
      <c r="AF15" s="105"/>
      <c r="AG15" s="105">
        <v>1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/>
      <c r="AV15" s="105">
        <v>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/>
      <c r="BI15" s="105"/>
    </row>
    <row r="16" s="88" customFormat="1" ht="19.5" customHeight="1" spans="1:61">
      <c r="A16" s="109"/>
      <c r="B16" s="109" t="s">
        <v>118</v>
      </c>
      <c r="C16" s="109"/>
      <c r="D16" s="110" t="s">
        <v>119</v>
      </c>
      <c r="E16" s="105">
        <f>SUM(E17:E19)</f>
        <v>355.623333</v>
      </c>
      <c r="F16" s="105">
        <f t="shared" ref="F16:BI16" si="4">SUM(F17:F19)</f>
        <v>295.06</v>
      </c>
      <c r="G16" s="105">
        <f t="shared" si="4"/>
        <v>77.24</v>
      </c>
      <c r="H16" s="105">
        <f t="shared" si="4"/>
        <v>43.02</v>
      </c>
      <c r="I16" s="105">
        <f t="shared" si="4"/>
        <v>0.67</v>
      </c>
      <c r="J16" s="105">
        <f t="shared" si="4"/>
        <v>5.05</v>
      </c>
      <c r="K16" s="105">
        <f t="shared" si="4"/>
        <v>24.88</v>
      </c>
      <c r="L16" s="105">
        <f t="shared" si="4"/>
        <v>0</v>
      </c>
      <c r="M16" s="105">
        <f t="shared" si="4"/>
        <v>8.53</v>
      </c>
      <c r="N16" s="105">
        <f t="shared" si="4"/>
        <v>0</v>
      </c>
      <c r="O16" s="105">
        <f t="shared" si="4"/>
        <v>1.09</v>
      </c>
      <c r="P16" s="105">
        <f t="shared" si="4"/>
        <v>14.95</v>
      </c>
      <c r="Q16" s="105">
        <f t="shared" si="4"/>
        <v>0</v>
      </c>
      <c r="R16" s="105">
        <f t="shared" si="4"/>
        <v>0</v>
      </c>
      <c r="S16" s="105">
        <f t="shared" si="4"/>
        <v>119.63</v>
      </c>
      <c r="T16" s="105">
        <f t="shared" si="4"/>
        <v>60.563333</v>
      </c>
      <c r="U16" s="105">
        <f t="shared" si="4"/>
        <v>12.49</v>
      </c>
      <c r="V16" s="105">
        <f t="shared" si="4"/>
        <v>10.77</v>
      </c>
      <c r="W16" s="105">
        <f t="shared" si="4"/>
        <v>0</v>
      </c>
      <c r="X16" s="105">
        <f t="shared" si="4"/>
        <v>0</v>
      </c>
      <c r="Y16" s="105">
        <f t="shared" si="4"/>
        <v>0</v>
      </c>
      <c r="Z16" s="105">
        <f t="shared" si="4"/>
        <v>1.26</v>
      </c>
      <c r="AA16" s="105">
        <f t="shared" si="4"/>
        <v>0</v>
      </c>
      <c r="AB16" s="108">
        <f t="shared" si="4"/>
        <v>0</v>
      </c>
      <c r="AC16" s="105">
        <f t="shared" si="4"/>
        <v>11.35</v>
      </c>
      <c r="AD16" s="105">
        <f t="shared" si="4"/>
        <v>0.033333</v>
      </c>
      <c r="AE16" s="105">
        <f t="shared" si="4"/>
        <v>0</v>
      </c>
      <c r="AF16" s="105">
        <f t="shared" si="4"/>
        <v>0</v>
      </c>
      <c r="AG16" s="105">
        <f t="shared" si="4"/>
        <v>24.66</v>
      </c>
      <c r="AH16" s="105">
        <f t="shared" si="4"/>
        <v>0</v>
      </c>
      <c r="AI16" s="105">
        <f t="shared" si="4"/>
        <v>0</v>
      </c>
      <c r="AJ16" s="105">
        <f t="shared" si="4"/>
        <v>0</v>
      </c>
      <c r="AK16" s="105">
        <f t="shared" si="4"/>
        <v>0</v>
      </c>
      <c r="AL16" s="105">
        <f t="shared" si="4"/>
        <v>0</v>
      </c>
      <c r="AM16" s="105">
        <f t="shared" si="4"/>
        <v>0</v>
      </c>
      <c r="AN16" s="105">
        <f t="shared" si="4"/>
        <v>0</v>
      </c>
      <c r="AO16" s="105">
        <f t="shared" si="4"/>
        <v>0</v>
      </c>
      <c r="AP16" s="105">
        <f t="shared" si="4"/>
        <v>0</v>
      </c>
      <c r="AQ16" s="105">
        <f t="shared" si="4"/>
        <v>0</v>
      </c>
      <c r="AR16" s="105">
        <f t="shared" si="4"/>
        <v>0</v>
      </c>
      <c r="AS16" s="105">
        <f t="shared" si="4"/>
        <v>0</v>
      </c>
      <c r="AT16" s="105">
        <f t="shared" si="4"/>
        <v>0</v>
      </c>
      <c r="AU16" s="105">
        <f t="shared" si="4"/>
        <v>0</v>
      </c>
      <c r="AV16" s="105">
        <f t="shared" si="4"/>
        <v>0</v>
      </c>
      <c r="AW16" s="105">
        <f t="shared" si="4"/>
        <v>0</v>
      </c>
      <c r="AX16" s="105">
        <f t="shared" si="4"/>
        <v>0</v>
      </c>
      <c r="AY16" s="105">
        <f t="shared" si="4"/>
        <v>0</v>
      </c>
      <c r="AZ16" s="105">
        <f t="shared" si="4"/>
        <v>0</v>
      </c>
      <c r="BA16" s="105">
        <f t="shared" si="4"/>
        <v>0</v>
      </c>
      <c r="BB16" s="105">
        <f t="shared" si="4"/>
        <v>0</v>
      </c>
      <c r="BC16" s="105">
        <f t="shared" si="4"/>
        <v>0</v>
      </c>
      <c r="BD16" s="105">
        <f t="shared" si="4"/>
        <v>0</v>
      </c>
      <c r="BE16" s="105">
        <f t="shared" si="4"/>
        <v>0</v>
      </c>
      <c r="BF16" s="105">
        <f t="shared" si="4"/>
        <v>0</v>
      </c>
      <c r="BG16" s="105">
        <f t="shared" si="4"/>
        <v>0</v>
      </c>
      <c r="BH16" s="105">
        <f t="shared" si="4"/>
        <v>0</v>
      </c>
      <c r="BI16" s="105">
        <f t="shared" si="4"/>
        <v>0</v>
      </c>
    </row>
    <row r="17" s="88" customFormat="1" ht="19.5" customHeight="1" spans="1:61">
      <c r="A17" s="109" t="s">
        <v>106</v>
      </c>
      <c r="B17" s="109" t="s">
        <v>120</v>
      </c>
      <c r="C17" s="109" t="s">
        <v>108</v>
      </c>
      <c r="D17" s="110" t="s">
        <v>121</v>
      </c>
      <c r="E17" s="105">
        <f>F17+T17+AV17+BH17</f>
        <v>20.133333</v>
      </c>
      <c r="F17" s="108">
        <f t="shared" si="3"/>
        <v>17.82</v>
      </c>
      <c r="G17" s="105">
        <f>8.3+0.54</f>
        <v>8.84</v>
      </c>
      <c r="H17" s="105">
        <v>5.2</v>
      </c>
      <c r="I17" s="105">
        <v>0.67</v>
      </c>
      <c r="J17" s="105">
        <v>0</v>
      </c>
      <c r="K17" s="105">
        <v>1.59</v>
      </c>
      <c r="L17" s="105">
        <v>0</v>
      </c>
      <c r="M17" s="105">
        <v>0.52</v>
      </c>
      <c r="N17" s="105">
        <v>0</v>
      </c>
      <c r="O17" s="105">
        <v>0.05</v>
      </c>
      <c r="P17" s="105">
        <v>0.95</v>
      </c>
      <c r="Q17" s="105">
        <v>0</v>
      </c>
      <c r="R17" s="105">
        <v>0</v>
      </c>
      <c r="S17" s="105">
        <v>0</v>
      </c>
      <c r="T17" s="105">
        <f>SUM(U17:AU17)</f>
        <v>2.313333</v>
      </c>
      <c r="U17" s="105">
        <v>0.64</v>
      </c>
      <c r="V17" s="105">
        <v>0.12</v>
      </c>
      <c r="W17" s="105">
        <v>0</v>
      </c>
      <c r="X17" s="105">
        <v>0</v>
      </c>
      <c r="Y17" s="105">
        <v>0</v>
      </c>
      <c r="Z17" s="105">
        <v>0.06</v>
      </c>
      <c r="AA17" s="105">
        <v>0</v>
      </c>
      <c r="AB17" s="108">
        <v>0</v>
      </c>
      <c r="AC17" s="105">
        <v>0.56</v>
      </c>
      <c r="AD17" s="105">
        <v>0.033333</v>
      </c>
      <c r="AE17" s="105">
        <v>0</v>
      </c>
      <c r="AF17" s="105"/>
      <c r="AG17" s="105">
        <v>0.9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/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/>
      <c r="BI17" s="105"/>
    </row>
    <row r="18" s="88" customFormat="1" ht="19.5" customHeight="1" spans="1:61">
      <c r="A18" s="109" t="s">
        <v>106</v>
      </c>
      <c r="B18" s="109" t="s">
        <v>120</v>
      </c>
      <c r="C18" s="109" t="s">
        <v>110</v>
      </c>
      <c r="D18" s="110" t="s">
        <v>122</v>
      </c>
      <c r="E18" s="105">
        <f>F18+T18+AV18+BH18</f>
        <v>9.18</v>
      </c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>
        <f>SUM(U18:AU18)</f>
        <v>9.18</v>
      </c>
      <c r="U18" s="105"/>
      <c r="V18" s="105">
        <v>9.18</v>
      </c>
      <c r="W18" s="105"/>
      <c r="X18" s="105"/>
      <c r="Y18" s="105"/>
      <c r="Z18" s="105"/>
      <c r="AA18" s="105"/>
      <c r="AB18" s="108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</row>
    <row r="19" s="88" customFormat="1" ht="19.5" customHeight="1" spans="1:61">
      <c r="A19" s="109" t="s">
        <v>106</v>
      </c>
      <c r="B19" s="109" t="s">
        <v>120</v>
      </c>
      <c r="C19" s="109" t="s">
        <v>116</v>
      </c>
      <c r="D19" s="110" t="s">
        <v>123</v>
      </c>
      <c r="E19" s="105">
        <f>F19+T19+AV19+BH19</f>
        <v>326.31</v>
      </c>
      <c r="F19" s="108">
        <f t="shared" si="3"/>
        <v>277.24</v>
      </c>
      <c r="G19" s="105">
        <f>59.71+8.69</f>
        <v>68.4</v>
      </c>
      <c r="H19" s="105">
        <v>37.82</v>
      </c>
      <c r="I19" s="105">
        <v>0</v>
      </c>
      <c r="J19" s="105">
        <v>5.05</v>
      </c>
      <c r="K19" s="105">
        <v>23.29</v>
      </c>
      <c r="L19" s="105">
        <v>0</v>
      </c>
      <c r="M19" s="105">
        <v>8.01</v>
      </c>
      <c r="N19" s="105">
        <v>0</v>
      </c>
      <c r="O19" s="105">
        <v>1.04</v>
      </c>
      <c r="P19" s="105">
        <v>14</v>
      </c>
      <c r="Q19" s="105">
        <v>0</v>
      </c>
      <c r="R19" s="105">
        <v>0</v>
      </c>
      <c r="S19" s="105">
        <v>119.63</v>
      </c>
      <c r="T19" s="105">
        <f>SUM(U19:AU19)</f>
        <v>49.07</v>
      </c>
      <c r="U19" s="105">
        <v>11.85</v>
      </c>
      <c r="V19" s="105">
        <v>1.47</v>
      </c>
      <c r="W19" s="105">
        <v>0</v>
      </c>
      <c r="X19" s="105">
        <v>0</v>
      </c>
      <c r="Y19" s="105">
        <v>0</v>
      </c>
      <c r="Z19" s="105">
        <v>1.2</v>
      </c>
      <c r="AA19" s="105">
        <v>0</v>
      </c>
      <c r="AB19" s="108">
        <v>0</v>
      </c>
      <c r="AC19" s="105">
        <v>10.79</v>
      </c>
      <c r="AD19" s="105">
        <v>0</v>
      </c>
      <c r="AE19" s="105">
        <v>0</v>
      </c>
      <c r="AF19" s="105"/>
      <c r="AG19" s="105">
        <v>23.76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/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/>
      <c r="BI19" s="105"/>
    </row>
    <row r="20" s="88" customFormat="1" ht="19.5" customHeight="1" spans="1:61">
      <c r="A20" s="109"/>
      <c r="B20" s="109" t="s">
        <v>124</v>
      </c>
      <c r="C20" s="109"/>
      <c r="D20" s="110" t="s">
        <v>125</v>
      </c>
      <c r="E20" s="105">
        <f>SUM(E21)</f>
        <v>14.05</v>
      </c>
      <c r="F20" s="105">
        <f t="shared" ref="F20:BI20" si="5">SUM(F21)</f>
        <v>0</v>
      </c>
      <c r="G20" s="105">
        <f t="shared" si="5"/>
        <v>0</v>
      </c>
      <c r="H20" s="105">
        <f t="shared" si="5"/>
        <v>0</v>
      </c>
      <c r="I20" s="105">
        <f t="shared" si="5"/>
        <v>0</v>
      </c>
      <c r="J20" s="105">
        <f t="shared" si="5"/>
        <v>0</v>
      </c>
      <c r="K20" s="105">
        <f t="shared" si="5"/>
        <v>0</v>
      </c>
      <c r="L20" s="105">
        <f t="shared" si="5"/>
        <v>0</v>
      </c>
      <c r="M20" s="105">
        <f t="shared" si="5"/>
        <v>0</v>
      </c>
      <c r="N20" s="105">
        <f t="shared" si="5"/>
        <v>0</v>
      </c>
      <c r="O20" s="105">
        <f t="shared" si="5"/>
        <v>0</v>
      </c>
      <c r="P20" s="105">
        <f t="shared" si="5"/>
        <v>0</v>
      </c>
      <c r="Q20" s="105">
        <f t="shared" si="5"/>
        <v>0</v>
      </c>
      <c r="R20" s="105">
        <f t="shared" si="5"/>
        <v>0</v>
      </c>
      <c r="S20" s="105">
        <f t="shared" si="5"/>
        <v>0</v>
      </c>
      <c r="T20" s="105">
        <f t="shared" si="5"/>
        <v>12.45</v>
      </c>
      <c r="U20" s="105">
        <f t="shared" si="5"/>
        <v>1.6</v>
      </c>
      <c r="V20" s="105">
        <f t="shared" si="5"/>
        <v>2.5</v>
      </c>
      <c r="W20" s="105">
        <f t="shared" si="5"/>
        <v>0</v>
      </c>
      <c r="X20" s="105">
        <f t="shared" si="5"/>
        <v>0</v>
      </c>
      <c r="Y20" s="105">
        <f t="shared" si="5"/>
        <v>0</v>
      </c>
      <c r="Z20" s="105">
        <f t="shared" si="5"/>
        <v>1.9</v>
      </c>
      <c r="AA20" s="105">
        <f t="shared" si="5"/>
        <v>0</v>
      </c>
      <c r="AB20" s="108">
        <f t="shared" si="5"/>
        <v>0</v>
      </c>
      <c r="AC20" s="105">
        <f t="shared" si="5"/>
        <v>2.4</v>
      </c>
      <c r="AD20" s="105">
        <f t="shared" si="5"/>
        <v>0</v>
      </c>
      <c r="AE20" s="105">
        <f t="shared" si="5"/>
        <v>0</v>
      </c>
      <c r="AF20" s="105">
        <f t="shared" si="5"/>
        <v>0</v>
      </c>
      <c r="AG20" s="105">
        <f t="shared" si="5"/>
        <v>4.05</v>
      </c>
      <c r="AH20" s="105">
        <f t="shared" si="5"/>
        <v>0</v>
      </c>
      <c r="AI20" s="105">
        <f t="shared" si="5"/>
        <v>0</v>
      </c>
      <c r="AJ20" s="105">
        <f t="shared" si="5"/>
        <v>0</v>
      </c>
      <c r="AK20" s="105">
        <f t="shared" si="5"/>
        <v>0</v>
      </c>
      <c r="AL20" s="105">
        <f t="shared" si="5"/>
        <v>0</v>
      </c>
      <c r="AM20" s="105">
        <f t="shared" si="5"/>
        <v>0</v>
      </c>
      <c r="AN20" s="105">
        <f t="shared" si="5"/>
        <v>0</v>
      </c>
      <c r="AO20" s="105">
        <f t="shared" si="5"/>
        <v>0</v>
      </c>
      <c r="AP20" s="105">
        <f t="shared" si="5"/>
        <v>0</v>
      </c>
      <c r="AQ20" s="105">
        <f t="shared" si="5"/>
        <v>0</v>
      </c>
      <c r="AR20" s="105">
        <f t="shared" si="5"/>
        <v>0</v>
      </c>
      <c r="AS20" s="105">
        <f t="shared" si="5"/>
        <v>0</v>
      </c>
      <c r="AT20" s="105">
        <f t="shared" si="5"/>
        <v>0</v>
      </c>
      <c r="AU20" s="105">
        <f t="shared" si="5"/>
        <v>0</v>
      </c>
      <c r="AV20" s="105">
        <f t="shared" si="5"/>
        <v>0</v>
      </c>
      <c r="AW20" s="105">
        <f t="shared" si="5"/>
        <v>0</v>
      </c>
      <c r="AX20" s="105">
        <f t="shared" si="5"/>
        <v>0</v>
      </c>
      <c r="AY20" s="105">
        <f t="shared" si="5"/>
        <v>0</v>
      </c>
      <c r="AZ20" s="105">
        <f t="shared" si="5"/>
        <v>0</v>
      </c>
      <c r="BA20" s="105">
        <f t="shared" si="5"/>
        <v>0</v>
      </c>
      <c r="BB20" s="105">
        <f t="shared" si="5"/>
        <v>0</v>
      </c>
      <c r="BC20" s="105">
        <f t="shared" si="5"/>
        <v>0</v>
      </c>
      <c r="BD20" s="105">
        <f t="shared" si="5"/>
        <v>0</v>
      </c>
      <c r="BE20" s="105">
        <f t="shared" si="5"/>
        <v>0</v>
      </c>
      <c r="BF20" s="105">
        <f t="shared" si="5"/>
        <v>0</v>
      </c>
      <c r="BG20" s="105">
        <f t="shared" si="5"/>
        <v>0</v>
      </c>
      <c r="BH20" s="105">
        <f t="shared" si="5"/>
        <v>1.6</v>
      </c>
      <c r="BI20" s="105">
        <f t="shared" si="5"/>
        <v>1.6</v>
      </c>
    </row>
    <row r="21" s="88" customFormat="1" ht="19.5" customHeight="1" spans="1:61">
      <c r="A21" s="109" t="s">
        <v>106</v>
      </c>
      <c r="B21" s="109" t="s">
        <v>126</v>
      </c>
      <c r="C21" s="109" t="s">
        <v>127</v>
      </c>
      <c r="D21" s="110" t="s">
        <v>128</v>
      </c>
      <c r="E21" s="105">
        <f>F21+T21+AV21+BH21</f>
        <v>14.05</v>
      </c>
      <c r="F21" s="105"/>
      <c r="G21" s="105"/>
      <c r="H21" s="105"/>
      <c r="I21" s="105"/>
      <c r="J21" s="105"/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/>
      <c r="T21" s="105">
        <f>SUM(U21:AU21)</f>
        <v>12.45</v>
      </c>
      <c r="U21" s="105">
        <v>1.6</v>
      </c>
      <c r="V21" s="105">
        <v>2.5</v>
      </c>
      <c r="W21" s="105"/>
      <c r="X21" s="105">
        <v>0</v>
      </c>
      <c r="Y21" s="105">
        <v>0</v>
      </c>
      <c r="Z21" s="105">
        <v>1.9</v>
      </c>
      <c r="AA21" s="105">
        <v>0</v>
      </c>
      <c r="AB21" s="108">
        <v>0</v>
      </c>
      <c r="AC21" s="105">
        <v>2.4</v>
      </c>
      <c r="AD21" s="105">
        <v>0</v>
      </c>
      <c r="AE21" s="105">
        <v>0</v>
      </c>
      <c r="AF21" s="105"/>
      <c r="AG21" s="105">
        <v>4.05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R21" s="105">
        <v>0</v>
      </c>
      <c r="AS21" s="105">
        <v>0</v>
      </c>
      <c r="AT21" s="105">
        <v>0</v>
      </c>
      <c r="AU21" s="105"/>
      <c r="AV21" s="105">
        <v>0</v>
      </c>
      <c r="AW21" s="105">
        <v>0</v>
      </c>
      <c r="AX21" s="105">
        <v>0</v>
      </c>
      <c r="AY21" s="105">
        <v>0</v>
      </c>
      <c r="AZ21" s="105">
        <v>0</v>
      </c>
      <c r="BA21" s="105">
        <v>0</v>
      </c>
      <c r="BB21" s="105">
        <v>0</v>
      </c>
      <c r="BC21" s="105">
        <v>0</v>
      </c>
      <c r="BD21" s="105">
        <v>0</v>
      </c>
      <c r="BE21" s="105">
        <v>0</v>
      </c>
      <c r="BF21" s="105">
        <v>0</v>
      </c>
      <c r="BG21" s="105">
        <v>0</v>
      </c>
      <c r="BH21" s="105">
        <f>SUM(BI21)</f>
        <v>1.6</v>
      </c>
      <c r="BI21" s="105">
        <v>1.6</v>
      </c>
    </row>
    <row r="22" s="88" customFormat="1" ht="19.5" customHeight="1" spans="1:61">
      <c r="A22" s="109"/>
      <c r="B22" s="109" t="s">
        <v>112</v>
      </c>
      <c r="C22" s="109"/>
      <c r="D22" s="110" t="s">
        <v>129</v>
      </c>
      <c r="E22" s="105">
        <f>SUM(E23:E25)</f>
        <v>223.178</v>
      </c>
      <c r="F22" s="105">
        <f t="shared" ref="F22:BI22" si="6">SUM(F23:F25)</f>
        <v>175.66</v>
      </c>
      <c r="G22" s="105">
        <f t="shared" si="6"/>
        <v>71.93</v>
      </c>
      <c r="H22" s="105">
        <f t="shared" si="6"/>
        <v>44</v>
      </c>
      <c r="I22" s="105">
        <f t="shared" si="6"/>
        <v>1.01</v>
      </c>
      <c r="J22" s="105">
        <f t="shared" si="6"/>
        <v>4.52</v>
      </c>
      <c r="K22" s="105">
        <f t="shared" si="6"/>
        <v>0</v>
      </c>
      <c r="L22" s="105">
        <f t="shared" si="6"/>
        <v>0</v>
      </c>
      <c r="M22" s="105">
        <f t="shared" si="6"/>
        <v>0</v>
      </c>
      <c r="N22" s="105">
        <f t="shared" si="6"/>
        <v>0</v>
      </c>
      <c r="O22" s="105">
        <f t="shared" si="6"/>
        <v>0</v>
      </c>
      <c r="P22" s="105">
        <f t="shared" si="6"/>
        <v>0</v>
      </c>
      <c r="Q22" s="105">
        <f t="shared" si="6"/>
        <v>0</v>
      </c>
      <c r="R22" s="105">
        <f t="shared" si="6"/>
        <v>0</v>
      </c>
      <c r="S22" s="105">
        <f t="shared" si="6"/>
        <v>54.2</v>
      </c>
      <c r="T22" s="105">
        <f t="shared" si="6"/>
        <v>43.518</v>
      </c>
      <c r="U22" s="105">
        <f t="shared" si="6"/>
        <v>19.22</v>
      </c>
      <c r="V22" s="105">
        <f t="shared" si="6"/>
        <v>1</v>
      </c>
      <c r="W22" s="105">
        <f t="shared" si="6"/>
        <v>0</v>
      </c>
      <c r="X22" s="105">
        <f t="shared" si="6"/>
        <v>0</v>
      </c>
      <c r="Y22" s="105">
        <f t="shared" si="6"/>
        <v>0</v>
      </c>
      <c r="Z22" s="105">
        <f t="shared" si="6"/>
        <v>1.378</v>
      </c>
      <c r="AA22" s="105">
        <f t="shared" si="6"/>
        <v>0</v>
      </c>
      <c r="AB22" s="108">
        <f t="shared" si="6"/>
        <v>0</v>
      </c>
      <c r="AC22" s="105">
        <f t="shared" si="6"/>
        <v>7.99</v>
      </c>
      <c r="AD22" s="105">
        <f t="shared" si="6"/>
        <v>0.8</v>
      </c>
      <c r="AE22" s="105">
        <f t="shared" si="6"/>
        <v>0</v>
      </c>
      <c r="AF22" s="105">
        <f t="shared" si="6"/>
        <v>0</v>
      </c>
      <c r="AG22" s="105">
        <f t="shared" si="6"/>
        <v>13.13</v>
      </c>
      <c r="AH22" s="105">
        <f t="shared" si="6"/>
        <v>0</v>
      </c>
      <c r="AI22" s="105">
        <f t="shared" si="6"/>
        <v>0</v>
      </c>
      <c r="AJ22" s="105">
        <f t="shared" si="6"/>
        <v>0</v>
      </c>
      <c r="AK22" s="105">
        <f t="shared" si="6"/>
        <v>0</v>
      </c>
      <c r="AL22" s="105">
        <f t="shared" si="6"/>
        <v>0</v>
      </c>
      <c r="AM22" s="105">
        <f t="shared" si="6"/>
        <v>0</v>
      </c>
      <c r="AN22" s="105">
        <f t="shared" si="6"/>
        <v>0</v>
      </c>
      <c r="AO22" s="105">
        <f t="shared" si="6"/>
        <v>0</v>
      </c>
      <c r="AP22" s="105">
        <f t="shared" si="6"/>
        <v>0</v>
      </c>
      <c r="AQ22" s="105">
        <f t="shared" si="6"/>
        <v>0</v>
      </c>
      <c r="AR22" s="105">
        <f t="shared" si="6"/>
        <v>0</v>
      </c>
      <c r="AS22" s="105">
        <f t="shared" si="6"/>
        <v>0</v>
      </c>
      <c r="AT22" s="105">
        <f t="shared" si="6"/>
        <v>0</v>
      </c>
      <c r="AU22" s="105">
        <f t="shared" si="6"/>
        <v>0</v>
      </c>
      <c r="AV22" s="105">
        <f t="shared" si="6"/>
        <v>0</v>
      </c>
      <c r="AW22" s="105">
        <f t="shared" si="6"/>
        <v>0</v>
      </c>
      <c r="AX22" s="105">
        <f t="shared" si="6"/>
        <v>0</v>
      </c>
      <c r="AY22" s="105">
        <f t="shared" si="6"/>
        <v>0</v>
      </c>
      <c r="AZ22" s="105">
        <f t="shared" si="6"/>
        <v>0</v>
      </c>
      <c r="BA22" s="105">
        <f t="shared" si="6"/>
        <v>0</v>
      </c>
      <c r="BB22" s="105">
        <f t="shared" si="6"/>
        <v>0</v>
      </c>
      <c r="BC22" s="105">
        <f t="shared" si="6"/>
        <v>0</v>
      </c>
      <c r="BD22" s="105">
        <f t="shared" si="6"/>
        <v>0</v>
      </c>
      <c r="BE22" s="105">
        <f t="shared" si="6"/>
        <v>0</v>
      </c>
      <c r="BF22" s="105">
        <f t="shared" si="6"/>
        <v>0</v>
      </c>
      <c r="BG22" s="105">
        <f t="shared" si="6"/>
        <v>0</v>
      </c>
      <c r="BH22" s="105">
        <f t="shared" si="6"/>
        <v>4</v>
      </c>
      <c r="BI22" s="105">
        <f t="shared" si="6"/>
        <v>4</v>
      </c>
    </row>
    <row r="23" s="88" customFormat="1" ht="19.5" customHeight="1" spans="1:61">
      <c r="A23" s="109" t="s">
        <v>106</v>
      </c>
      <c r="B23" s="109" t="s">
        <v>130</v>
      </c>
      <c r="C23" s="109" t="s">
        <v>108</v>
      </c>
      <c r="D23" s="110" t="s">
        <v>131</v>
      </c>
      <c r="E23" s="105">
        <f>F23+T23+AV23+BH23</f>
        <v>26.4</v>
      </c>
      <c r="F23" s="108">
        <f>SUM(G23:S23)</f>
        <v>21.75</v>
      </c>
      <c r="G23" s="105">
        <f>12.13+0.71</f>
        <v>12.84</v>
      </c>
      <c r="H23" s="105">
        <v>7.9</v>
      </c>
      <c r="I23" s="105">
        <v>1.01</v>
      </c>
      <c r="J23" s="105"/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/>
      <c r="T23" s="105">
        <f>SUM(U23:AU23)</f>
        <v>4.65</v>
      </c>
      <c r="U23" s="105">
        <v>1.62</v>
      </c>
      <c r="V23" s="105">
        <v>0</v>
      </c>
      <c r="W23" s="105"/>
      <c r="X23" s="105">
        <v>0</v>
      </c>
      <c r="Y23" s="105">
        <v>0</v>
      </c>
      <c r="Z23" s="105">
        <v>0.02</v>
      </c>
      <c r="AA23" s="105">
        <v>0</v>
      </c>
      <c r="AB23" s="108">
        <v>0</v>
      </c>
      <c r="AC23" s="105">
        <v>0.58</v>
      </c>
      <c r="AD23" s="105">
        <v>0</v>
      </c>
      <c r="AE23" s="105">
        <v>0</v>
      </c>
      <c r="AF23" s="105"/>
      <c r="AG23" s="105">
        <v>2.43</v>
      </c>
      <c r="AH23" s="105">
        <v>0</v>
      </c>
      <c r="AI23" s="105">
        <v>0</v>
      </c>
      <c r="AJ23" s="105">
        <v>0</v>
      </c>
      <c r="AK23" s="105">
        <v>0</v>
      </c>
      <c r="AL23" s="105">
        <v>0</v>
      </c>
      <c r="AM23" s="105">
        <v>0</v>
      </c>
      <c r="AN23" s="105">
        <v>0</v>
      </c>
      <c r="AO23" s="105">
        <v>0</v>
      </c>
      <c r="AP23" s="105">
        <v>0</v>
      </c>
      <c r="AQ23" s="105">
        <v>0</v>
      </c>
      <c r="AR23" s="105">
        <v>0</v>
      </c>
      <c r="AS23" s="105">
        <v>0</v>
      </c>
      <c r="AT23" s="105">
        <v>0</v>
      </c>
      <c r="AU23" s="105"/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5">
        <v>0</v>
      </c>
      <c r="BB23" s="105">
        <v>0</v>
      </c>
      <c r="BC23" s="105">
        <v>0</v>
      </c>
      <c r="BD23" s="105"/>
      <c r="BE23" s="105">
        <v>0</v>
      </c>
      <c r="BF23" s="105">
        <v>0</v>
      </c>
      <c r="BG23" s="105">
        <v>0</v>
      </c>
      <c r="BH23" s="105"/>
      <c r="BI23" s="105"/>
    </row>
    <row r="24" s="88" customFormat="1" ht="19.5" customHeight="1" spans="1:61">
      <c r="A24" s="109" t="s">
        <v>106</v>
      </c>
      <c r="B24" s="109" t="s">
        <v>130</v>
      </c>
      <c r="C24" s="109" t="s">
        <v>110</v>
      </c>
      <c r="D24" s="110" t="s">
        <v>132</v>
      </c>
      <c r="E24" s="105">
        <f>F24+T24+AV24+BH24</f>
        <v>11.288</v>
      </c>
      <c r="F24" s="105">
        <f>SUM(G24:S24)</f>
        <v>0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>
        <f t="shared" ref="T24:T39" si="7">SUM(U24:AU24)</f>
        <v>7.288</v>
      </c>
      <c r="U24" s="105">
        <v>2.4</v>
      </c>
      <c r="V24" s="105">
        <v>1</v>
      </c>
      <c r="W24" s="105">
        <v>0</v>
      </c>
      <c r="X24" s="105">
        <v>0</v>
      </c>
      <c r="Y24" s="105">
        <v>0</v>
      </c>
      <c r="Z24" s="105">
        <v>1.088</v>
      </c>
      <c r="AA24" s="105">
        <v>0</v>
      </c>
      <c r="AB24" s="108">
        <v>0</v>
      </c>
      <c r="AC24" s="105">
        <v>2</v>
      </c>
      <c r="AD24" s="105">
        <v>0.8</v>
      </c>
      <c r="AE24" s="105">
        <v>0</v>
      </c>
      <c r="AF24" s="105"/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0</v>
      </c>
      <c r="AQ24" s="105">
        <v>0</v>
      </c>
      <c r="AR24" s="105">
        <v>0</v>
      </c>
      <c r="AS24" s="105">
        <v>0</v>
      </c>
      <c r="AT24" s="105">
        <v>0</v>
      </c>
      <c r="AU24" s="105"/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105">
        <v>0</v>
      </c>
      <c r="BF24" s="105">
        <v>0</v>
      </c>
      <c r="BG24" s="105">
        <v>0</v>
      </c>
      <c r="BH24" s="105">
        <f>SUM(BI24)</f>
        <v>4</v>
      </c>
      <c r="BI24" s="105">
        <v>4</v>
      </c>
    </row>
    <row r="25" s="88" customFormat="1" ht="19.5" customHeight="1" spans="1:61">
      <c r="A25" s="109" t="s">
        <v>106</v>
      </c>
      <c r="B25" s="109" t="s">
        <v>130</v>
      </c>
      <c r="C25" s="109" t="s">
        <v>116</v>
      </c>
      <c r="D25" s="110" t="s">
        <v>133</v>
      </c>
      <c r="E25" s="105">
        <f>F25+T25+AV25+BH25</f>
        <v>185.49</v>
      </c>
      <c r="F25" s="108">
        <f>SUM(G25:S25)</f>
        <v>153.91</v>
      </c>
      <c r="G25" s="105">
        <f>55+4.09</f>
        <v>59.09</v>
      </c>
      <c r="H25" s="105">
        <v>36.1</v>
      </c>
      <c r="I25" s="105">
        <v>0</v>
      </c>
      <c r="J25" s="105">
        <v>4.52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54.2</v>
      </c>
      <c r="T25" s="105">
        <f t="shared" si="7"/>
        <v>31.58</v>
      </c>
      <c r="U25" s="105">
        <v>15.2</v>
      </c>
      <c r="V25" s="105">
        <v>0</v>
      </c>
      <c r="W25" s="105"/>
      <c r="X25" s="105">
        <v>0</v>
      </c>
      <c r="Y25" s="105">
        <v>0</v>
      </c>
      <c r="Z25" s="105">
        <v>0.27</v>
      </c>
      <c r="AA25" s="105">
        <v>0</v>
      </c>
      <c r="AB25" s="108">
        <v>0</v>
      </c>
      <c r="AC25" s="105">
        <v>5.41</v>
      </c>
      <c r="AD25" s="105">
        <v>0</v>
      </c>
      <c r="AE25" s="105">
        <v>0</v>
      </c>
      <c r="AF25" s="105"/>
      <c r="AG25" s="105">
        <v>10.7</v>
      </c>
      <c r="AH25" s="105">
        <v>0</v>
      </c>
      <c r="AI25" s="105">
        <v>0</v>
      </c>
      <c r="AJ25" s="105">
        <v>0</v>
      </c>
      <c r="AK25" s="105">
        <v>0</v>
      </c>
      <c r="AL25" s="105">
        <v>0</v>
      </c>
      <c r="AM25" s="105">
        <v>0</v>
      </c>
      <c r="AN25" s="105">
        <v>0</v>
      </c>
      <c r="AO25" s="105">
        <v>0</v>
      </c>
      <c r="AP25" s="105">
        <v>0</v>
      </c>
      <c r="AQ25" s="105">
        <v>0</v>
      </c>
      <c r="AR25" s="105">
        <v>0</v>
      </c>
      <c r="AS25" s="105">
        <v>0</v>
      </c>
      <c r="AT25" s="105">
        <v>0</v>
      </c>
      <c r="AU25" s="105"/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5">
        <v>0</v>
      </c>
      <c r="BB25" s="105">
        <v>0</v>
      </c>
      <c r="BC25" s="105">
        <v>0</v>
      </c>
      <c r="BD25" s="105">
        <v>0</v>
      </c>
      <c r="BE25" s="105">
        <v>0</v>
      </c>
      <c r="BF25" s="105">
        <v>0</v>
      </c>
      <c r="BG25" s="105">
        <v>0</v>
      </c>
      <c r="BH25" s="105"/>
      <c r="BI25" s="105"/>
    </row>
    <row r="26" s="88" customFormat="1" ht="19.5" customHeight="1" spans="1:61">
      <c r="A26" s="109"/>
      <c r="B26" s="109" t="s">
        <v>114</v>
      </c>
      <c r="C26" s="109"/>
      <c r="D26" s="110" t="s">
        <v>134</v>
      </c>
      <c r="E26" s="105">
        <f>SUM(E27)</f>
        <v>82.66</v>
      </c>
      <c r="F26" s="105">
        <f t="shared" ref="F26:BI26" si="8">SUM(F27)</f>
        <v>71.76</v>
      </c>
      <c r="G26" s="105">
        <f t="shared" si="8"/>
        <v>25.81</v>
      </c>
      <c r="H26" s="105">
        <f t="shared" si="8"/>
        <v>14.54</v>
      </c>
      <c r="I26" s="105">
        <f t="shared" si="8"/>
        <v>0</v>
      </c>
      <c r="J26" s="105">
        <f t="shared" si="8"/>
        <v>1.9</v>
      </c>
      <c r="K26" s="105">
        <f t="shared" si="8"/>
        <v>9.5</v>
      </c>
      <c r="L26" s="105">
        <f t="shared" si="8"/>
        <v>0</v>
      </c>
      <c r="M26" s="105">
        <f t="shared" si="8"/>
        <v>3.15</v>
      </c>
      <c r="N26" s="105">
        <f t="shared" si="8"/>
        <v>0</v>
      </c>
      <c r="O26" s="105">
        <f t="shared" si="8"/>
        <v>0.85</v>
      </c>
      <c r="P26" s="105">
        <f t="shared" si="8"/>
        <v>5.52</v>
      </c>
      <c r="Q26" s="105">
        <f t="shared" si="8"/>
        <v>0</v>
      </c>
      <c r="R26" s="105">
        <f t="shared" si="8"/>
        <v>0</v>
      </c>
      <c r="S26" s="105">
        <f t="shared" si="8"/>
        <v>10.49</v>
      </c>
      <c r="T26" s="105">
        <f t="shared" si="8"/>
        <v>7.9</v>
      </c>
      <c r="U26" s="105">
        <f t="shared" si="8"/>
        <v>4.6</v>
      </c>
      <c r="V26" s="105">
        <f t="shared" si="8"/>
        <v>0.9</v>
      </c>
      <c r="W26" s="105">
        <f t="shared" si="8"/>
        <v>0</v>
      </c>
      <c r="X26" s="105">
        <f t="shared" si="8"/>
        <v>0</v>
      </c>
      <c r="Y26" s="105">
        <f t="shared" si="8"/>
        <v>0</v>
      </c>
      <c r="Z26" s="105">
        <f t="shared" si="8"/>
        <v>0.27</v>
      </c>
      <c r="AA26" s="105">
        <f t="shared" si="8"/>
        <v>0</v>
      </c>
      <c r="AB26" s="108">
        <f t="shared" si="8"/>
        <v>0</v>
      </c>
      <c r="AC26" s="105">
        <f t="shared" si="8"/>
        <v>1.08</v>
      </c>
      <c r="AD26" s="105">
        <f t="shared" si="8"/>
        <v>0.45</v>
      </c>
      <c r="AE26" s="105">
        <f t="shared" si="8"/>
        <v>0</v>
      </c>
      <c r="AF26" s="105">
        <f t="shared" si="8"/>
        <v>0</v>
      </c>
      <c r="AG26" s="105">
        <f t="shared" si="8"/>
        <v>0.6</v>
      </c>
      <c r="AH26" s="105">
        <f t="shared" si="8"/>
        <v>0</v>
      </c>
      <c r="AI26" s="105">
        <f t="shared" si="8"/>
        <v>0</v>
      </c>
      <c r="AJ26" s="105">
        <f t="shared" si="8"/>
        <v>0</v>
      </c>
      <c r="AK26" s="105">
        <f t="shared" si="8"/>
        <v>0</v>
      </c>
      <c r="AL26" s="105">
        <f t="shared" si="8"/>
        <v>0</v>
      </c>
      <c r="AM26" s="105">
        <f t="shared" si="8"/>
        <v>0</v>
      </c>
      <c r="AN26" s="105">
        <f t="shared" si="8"/>
        <v>0</v>
      </c>
      <c r="AO26" s="105">
        <f t="shared" si="8"/>
        <v>0</v>
      </c>
      <c r="AP26" s="105">
        <f t="shared" si="8"/>
        <v>0</v>
      </c>
      <c r="AQ26" s="105">
        <f t="shared" si="8"/>
        <v>0</v>
      </c>
      <c r="AR26" s="105">
        <f t="shared" si="8"/>
        <v>0</v>
      </c>
      <c r="AS26" s="105">
        <f t="shared" si="8"/>
        <v>0</v>
      </c>
      <c r="AT26" s="105">
        <f t="shared" si="8"/>
        <v>0</v>
      </c>
      <c r="AU26" s="105">
        <f t="shared" si="8"/>
        <v>0</v>
      </c>
      <c r="AV26" s="105">
        <f t="shared" si="8"/>
        <v>0</v>
      </c>
      <c r="AW26" s="105">
        <f t="shared" si="8"/>
        <v>0</v>
      </c>
      <c r="AX26" s="105">
        <f t="shared" si="8"/>
        <v>0</v>
      </c>
      <c r="AY26" s="105">
        <f t="shared" si="8"/>
        <v>0</v>
      </c>
      <c r="AZ26" s="105">
        <f t="shared" si="8"/>
        <v>0</v>
      </c>
      <c r="BA26" s="105">
        <f t="shared" si="8"/>
        <v>0</v>
      </c>
      <c r="BB26" s="105">
        <f t="shared" si="8"/>
        <v>0</v>
      </c>
      <c r="BC26" s="105">
        <f t="shared" si="8"/>
        <v>0</v>
      </c>
      <c r="BD26" s="105">
        <f t="shared" si="8"/>
        <v>0</v>
      </c>
      <c r="BE26" s="105">
        <f t="shared" si="8"/>
        <v>0</v>
      </c>
      <c r="BF26" s="105">
        <f t="shared" si="8"/>
        <v>0</v>
      </c>
      <c r="BG26" s="105">
        <f t="shared" si="8"/>
        <v>0</v>
      </c>
      <c r="BH26" s="105">
        <f t="shared" si="8"/>
        <v>3</v>
      </c>
      <c r="BI26" s="105">
        <f t="shared" si="8"/>
        <v>3</v>
      </c>
    </row>
    <row r="27" s="88" customFormat="1" ht="19.5" customHeight="1" spans="1:61">
      <c r="A27" s="109" t="s">
        <v>106</v>
      </c>
      <c r="B27" s="109" t="s">
        <v>135</v>
      </c>
      <c r="C27" s="109" t="s">
        <v>110</v>
      </c>
      <c r="D27" s="110" t="s">
        <v>136</v>
      </c>
      <c r="E27" s="105">
        <f>F27+T27+AV27+BH27</f>
        <v>82.66</v>
      </c>
      <c r="F27" s="108">
        <f>SUM(G27:S27)</f>
        <v>71.76</v>
      </c>
      <c r="G27" s="105">
        <f>23.5+2.31</f>
        <v>25.81</v>
      </c>
      <c r="H27" s="105">
        <v>14.54</v>
      </c>
      <c r="I27" s="105"/>
      <c r="J27" s="105">
        <v>1.9</v>
      </c>
      <c r="K27" s="105">
        <v>9.5</v>
      </c>
      <c r="L27" s="105">
        <v>0</v>
      </c>
      <c r="M27" s="105">
        <v>3.15</v>
      </c>
      <c r="N27" s="105">
        <v>0</v>
      </c>
      <c r="O27" s="105">
        <v>0.85</v>
      </c>
      <c r="P27" s="105">
        <v>5.52</v>
      </c>
      <c r="Q27" s="105">
        <v>0</v>
      </c>
      <c r="R27" s="105">
        <v>0</v>
      </c>
      <c r="S27" s="105">
        <v>10.49</v>
      </c>
      <c r="T27" s="105">
        <f t="shared" si="7"/>
        <v>7.9</v>
      </c>
      <c r="U27" s="105">
        <v>4.6</v>
      </c>
      <c r="V27" s="105">
        <v>0.9</v>
      </c>
      <c r="X27" s="105">
        <v>0</v>
      </c>
      <c r="Y27" s="105">
        <v>0</v>
      </c>
      <c r="Z27" s="105">
        <v>0.27</v>
      </c>
      <c r="AA27" s="105">
        <v>0</v>
      </c>
      <c r="AB27" s="108">
        <v>0</v>
      </c>
      <c r="AC27" s="105">
        <v>1.08</v>
      </c>
      <c r="AD27" s="105">
        <v>0.45</v>
      </c>
      <c r="AE27" s="105">
        <v>0</v>
      </c>
      <c r="AF27" s="105"/>
      <c r="AG27" s="105">
        <v>0.6</v>
      </c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0</v>
      </c>
      <c r="AN27" s="105">
        <v>0</v>
      </c>
      <c r="AO27" s="105">
        <v>0</v>
      </c>
      <c r="AP27" s="105">
        <v>0</v>
      </c>
      <c r="AQ27" s="105">
        <v>0</v>
      </c>
      <c r="AR27" s="105">
        <v>0</v>
      </c>
      <c r="AS27" s="105">
        <v>0</v>
      </c>
      <c r="AT27" s="105">
        <v>0</v>
      </c>
      <c r="AU27" s="105"/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105">
        <v>0</v>
      </c>
      <c r="BF27" s="105">
        <v>0</v>
      </c>
      <c r="BG27" s="105">
        <v>0</v>
      </c>
      <c r="BH27" s="105">
        <f>SUM(BI27)</f>
        <v>3</v>
      </c>
      <c r="BI27" s="105">
        <v>3</v>
      </c>
    </row>
    <row r="28" s="88" customFormat="1" ht="19.5" customHeight="1" spans="1:61">
      <c r="A28" s="109"/>
      <c r="B28" s="109" t="s">
        <v>137</v>
      </c>
      <c r="C28" s="109"/>
      <c r="D28" s="110" t="s">
        <v>138</v>
      </c>
      <c r="E28" s="105">
        <f>SUM(E29:E31)</f>
        <v>90.5</v>
      </c>
      <c r="F28" s="105">
        <f t="shared" ref="F28:BI28" si="9">SUM(F29:F31)</f>
        <v>73.7</v>
      </c>
      <c r="G28" s="105">
        <f t="shared" si="9"/>
        <v>19.68</v>
      </c>
      <c r="H28" s="105">
        <f t="shared" si="9"/>
        <v>11.6</v>
      </c>
      <c r="I28" s="105">
        <f t="shared" si="9"/>
        <v>0</v>
      </c>
      <c r="J28" s="105">
        <f t="shared" si="9"/>
        <v>1.2</v>
      </c>
      <c r="K28" s="105">
        <f t="shared" si="9"/>
        <v>8.6</v>
      </c>
      <c r="L28" s="105">
        <f t="shared" si="9"/>
        <v>0</v>
      </c>
      <c r="M28" s="105">
        <f t="shared" si="9"/>
        <v>2.8</v>
      </c>
      <c r="N28" s="105">
        <f t="shared" si="9"/>
        <v>0</v>
      </c>
      <c r="O28" s="105">
        <f t="shared" si="9"/>
        <v>0.37</v>
      </c>
      <c r="P28" s="105">
        <f t="shared" si="9"/>
        <v>4.95</v>
      </c>
      <c r="Q28" s="105">
        <f t="shared" si="9"/>
        <v>0</v>
      </c>
      <c r="R28" s="105">
        <f t="shared" si="9"/>
        <v>0</v>
      </c>
      <c r="S28" s="105">
        <f t="shared" si="9"/>
        <v>24.5</v>
      </c>
      <c r="T28" s="105">
        <f t="shared" si="9"/>
        <v>7.3</v>
      </c>
      <c r="U28" s="105">
        <f t="shared" si="9"/>
        <v>3.45</v>
      </c>
      <c r="V28" s="105">
        <f t="shared" si="9"/>
        <v>2</v>
      </c>
      <c r="W28" s="105">
        <f t="shared" si="9"/>
        <v>0</v>
      </c>
      <c r="X28" s="105">
        <f t="shared" si="9"/>
        <v>0</v>
      </c>
      <c r="Y28" s="105">
        <f t="shared" si="9"/>
        <v>0</v>
      </c>
      <c r="Z28" s="105">
        <f t="shared" si="9"/>
        <v>0.15</v>
      </c>
      <c r="AA28" s="105">
        <f t="shared" si="9"/>
        <v>0</v>
      </c>
      <c r="AB28" s="108">
        <f t="shared" si="9"/>
        <v>0</v>
      </c>
      <c r="AC28" s="105">
        <f t="shared" si="9"/>
        <v>0.3</v>
      </c>
      <c r="AD28" s="105">
        <f t="shared" si="9"/>
        <v>0</v>
      </c>
      <c r="AE28" s="105">
        <f t="shared" si="9"/>
        <v>0</v>
      </c>
      <c r="AF28" s="105">
        <f t="shared" si="9"/>
        <v>0</v>
      </c>
      <c r="AG28" s="105">
        <f t="shared" si="9"/>
        <v>1.4</v>
      </c>
      <c r="AH28" s="105">
        <f t="shared" si="9"/>
        <v>0</v>
      </c>
      <c r="AI28" s="105">
        <f t="shared" si="9"/>
        <v>0</v>
      </c>
      <c r="AJ28" s="105">
        <f t="shared" si="9"/>
        <v>0</v>
      </c>
      <c r="AK28" s="105">
        <f t="shared" si="9"/>
        <v>0</v>
      </c>
      <c r="AL28" s="105">
        <f t="shared" si="9"/>
        <v>0</v>
      </c>
      <c r="AM28" s="105">
        <f t="shared" si="9"/>
        <v>0</v>
      </c>
      <c r="AN28" s="105">
        <f t="shared" si="9"/>
        <v>0</v>
      </c>
      <c r="AO28" s="105">
        <f t="shared" si="9"/>
        <v>0</v>
      </c>
      <c r="AP28" s="105">
        <f t="shared" si="9"/>
        <v>0</v>
      </c>
      <c r="AQ28" s="105">
        <f t="shared" si="9"/>
        <v>0</v>
      </c>
      <c r="AR28" s="105">
        <f t="shared" si="9"/>
        <v>0</v>
      </c>
      <c r="AS28" s="105">
        <f t="shared" si="9"/>
        <v>0</v>
      </c>
      <c r="AT28" s="105">
        <f t="shared" si="9"/>
        <v>0</v>
      </c>
      <c r="AU28" s="105">
        <f t="shared" si="9"/>
        <v>0</v>
      </c>
      <c r="AV28" s="105">
        <f t="shared" si="9"/>
        <v>0</v>
      </c>
      <c r="AW28" s="105">
        <f t="shared" si="9"/>
        <v>0</v>
      </c>
      <c r="AX28" s="105">
        <f t="shared" si="9"/>
        <v>0</v>
      </c>
      <c r="AY28" s="105">
        <f t="shared" si="9"/>
        <v>0</v>
      </c>
      <c r="AZ28" s="105">
        <f t="shared" si="9"/>
        <v>0</v>
      </c>
      <c r="BA28" s="105">
        <f t="shared" si="9"/>
        <v>0</v>
      </c>
      <c r="BB28" s="105">
        <f t="shared" si="9"/>
        <v>0</v>
      </c>
      <c r="BC28" s="105">
        <f t="shared" si="9"/>
        <v>0</v>
      </c>
      <c r="BD28" s="105">
        <f t="shared" si="9"/>
        <v>0</v>
      </c>
      <c r="BE28" s="105">
        <f t="shared" si="9"/>
        <v>0</v>
      </c>
      <c r="BF28" s="105">
        <f t="shared" si="9"/>
        <v>0</v>
      </c>
      <c r="BG28" s="105">
        <f t="shared" si="9"/>
        <v>0</v>
      </c>
      <c r="BH28" s="105">
        <f t="shared" si="9"/>
        <v>9.5</v>
      </c>
      <c r="BI28" s="105">
        <f t="shared" si="9"/>
        <v>9.5</v>
      </c>
    </row>
    <row r="29" s="88" customFormat="1" ht="19.5" customHeight="1" spans="1:61">
      <c r="A29" s="109" t="s">
        <v>106</v>
      </c>
      <c r="B29" s="109" t="s">
        <v>139</v>
      </c>
      <c r="C29" s="109" t="s">
        <v>108</v>
      </c>
      <c r="D29" s="110" t="s">
        <v>140</v>
      </c>
      <c r="E29" s="105">
        <f>F29+T29+AV29+BH29</f>
        <v>4.4</v>
      </c>
      <c r="F29" s="108">
        <f>SUM(G29:S29)</f>
        <v>0.7</v>
      </c>
      <c r="G29" s="112"/>
      <c r="H29" s="112">
        <v>0.7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f t="shared" si="7"/>
        <v>0.2</v>
      </c>
      <c r="U29" s="105"/>
      <c r="V29" s="105"/>
      <c r="W29" s="105"/>
      <c r="X29" s="105"/>
      <c r="Y29" s="105">
        <v>0</v>
      </c>
      <c r="Z29" s="105">
        <v>0</v>
      </c>
      <c r="AA29" s="105">
        <v>0</v>
      </c>
      <c r="AB29" s="108">
        <v>0</v>
      </c>
      <c r="AC29" s="105">
        <v>0</v>
      </c>
      <c r="AD29" s="105">
        <v>0</v>
      </c>
      <c r="AE29" s="105">
        <v>0</v>
      </c>
      <c r="AF29" s="105"/>
      <c r="AG29" s="105">
        <v>0.2</v>
      </c>
      <c r="AH29" s="105">
        <v>0</v>
      </c>
      <c r="AI29" s="105">
        <v>0</v>
      </c>
      <c r="AJ29" s="105">
        <v>0</v>
      </c>
      <c r="AK29" s="105">
        <v>0</v>
      </c>
      <c r="AL29" s="105">
        <v>0</v>
      </c>
      <c r="AM29" s="105">
        <v>0</v>
      </c>
      <c r="AN29" s="105">
        <v>0</v>
      </c>
      <c r="AO29" s="105">
        <v>0</v>
      </c>
      <c r="AP29" s="105">
        <v>0</v>
      </c>
      <c r="AQ29" s="105">
        <v>0</v>
      </c>
      <c r="AR29" s="105">
        <v>0</v>
      </c>
      <c r="AS29" s="105">
        <v>0</v>
      </c>
      <c r="AT29" s="105">
        <v>0</v>
      </c>
      <c r="AU29" s="105"/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105">
        <v>0</v>
      </c>
      <c r="BF29" s="105">
        <v>0</v>
      </c>
      <c r="BG29" s="105">
        <v>0</v>
      </c>
      <c r="BH29" s="105">
        <f>SUM(BI29)</f>
        <v>3.5</v>
      </c>
      <c r="BI29" s="105">
        <v>3.5</v>
      </c>
    </row>
    <row r="30" s="88" customFormat="1" ht="19.5" customHeight="1" spans="1:61">
      <c r="A30" s="109" t="s">
        <v>106</v>
      </c>
      <c r="B30" s="109" t="s">
        <v>139</v>
      </c>
      <c r="C30" s="109" t="s">
        <v>110</v>
      </c>
      <c r="D30" s="110" t="s">
        <v>141</v>
      </c>
      <c r="E30" s="105">
        <f>F30+T30+AV30+BH30</f>
        <v>0</v>
      </c>
      <c r="F30" s="105">
        <f t="shared" ref="F30:F39" si="10">SUM(G30:S30)</f>
        <v>0</v>
      </c>
      <c r="G30" s="113"/>
      <c r="H30" s="113"/>
      <c r="I30" s="105"/>
      <c r="J30" s="105"/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/>
      <c r="T30" s="105">
        <f t="shared" si="7"/>
        <v>0</v>
      </c>
      <c r="U30" s="105"/>
      <c r="V30" s="105"/>
      <c r="W30" s="105"/>
      <c r="X30" s="105"/>
      <c r="Y30" s="105">
        <v>0</v>
      </c>
      <c r="Z30" s="105"/>
      <c r="AA30" s="105">
        <v>0</v>
      </c>
      <c r="AB30" s="108">
        <v>0</v>
      </c>
      <c r="AD30" s="105">
        <v>0</v>
      </c>
      <c r="AE30" s="105">
        <v>0</v>
      </c>
      <c r="AF30" s="105"/>
      <c r="AG30" s="105"/>
      <c r="AH30" s="105">
        <v>0</v>
      </c>
      <c r="AI30" s="105">
        <v>0</v>
      </c>
      <c r="AJ30" s="105">
        <v>0</v>
      </c>
      <c r="AK30" s="105">
        <v>0</v>
      </c>
      <c r="AL30" s="105">
        <v>0</v>
      </c>
      <c r="AM30" s="105">
        <v>0</v>
      </c>
      <c r="AN30" s="105">
        <v>0</v>
      </c>
      <c r="AO30" s="105">
        <v>0</v>
      </c>
      <c r="AP30" s="105">
        <v>0</v>
      </c>
      <c r="AQ30" s="105">
        <v>0</v>
      </c>
      <c r="AR30" s="105">
        <v>0</v>
      </c>
      <c r="AS30" s="105">
        <v>0</v>
      </c>
      <c r="AT30" s="105">
        <v>0</v>
      </c>
      <c r="AU30" s="105"/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5">
        <v>0</v>
      </c>
      <c r="BB30" s="105">
        <v>0</v>
      </c>
      <c r="BC30" s="105">
        <v>0</v>
      </c>
      <c r="BD30" s="105">
        <v>0</v>
      </c>
      <c r="BE30" s="105">
        <v>0</v>
      </c>
      <c r="BF30" s="105">
        <v>0</v>
      </c>
      <c r="BG30" s="105">
        <v>0</v>
      </c>
      <c r="BH30" s="105"/>
      <c r="BI30" s="105"/>
    </row>
    <row r="31" s="88" customFormat="1" ht="19.5" customHeight="1" spans="1:61">
      <c r="A31" s="109" t="s">
        <v>106</v>
      </c>
      <c r="B31" s="109" t="s">
        <v>139</v>
      </c>
      <c r="C31" s="109" t="s">
        <v>116</v>
      </c>
      <c r="D31" s="110" t="s">
        <v>142</v>
      </c>
      <c r="E31" s="105">
        <f>F31+T31+AV31+BH31</f>
        <v>86.1</v>
      </c>
      <c r="F31" s="108">
        <f t="shared" si="10"/>
        <v>73</v>
      </c>
      <c r="G31" s="111">
        <f>1.91+17.77</f>
        <v>19.68</v>
      </c>
      <c r="H31" s="111">
        <v>10.9</v>
      </c>
      <c r="I31" s="105"/>
      <c r="J31" s="113">
        <v>1.2</v>
      </c>
      <c r="K31" s="111">
        <v>8.6</v>
      </c>
      <c r="L31" s="105">
        <v>0</v>
      </c>
      <c r="M31" s="105">
        <v>2.8</v>
      </c>
      <c r="N31" s="105">
        <v>0</v>
      </c>
      <c r="O31" s="105">
        <v>0.37</v>
      </c>
      <c r="P31" s="105">
        <v>4.95</v>
      </c>
      <c r="Q31" s="105">
        <v>0</v>
      </c>
      <c r="R31" s="105">
        <v>0</v>
      </c>
      <c r="S31" s="105">
        <v>24.5</v>
      </c>
      <c r="T31" s="105">
        <f t="shared" si="7"/>
        <v>7.1</v>
      </c>
      <c r="U31" s="105">
        <v>3.45</v>
      </c>
      <c r="V31" s="105">
        <v>2</v>
      </c>
      <c r="W31" s="105">
        <v>0</v>
      </c>
      <c r="X31" s="105">
        <v>0</v>
      </c>
      <c r="Y31" s="105"/>
      <c r="Z31" s="105">
        <v>0.15</v>
      </c>
      <c r="AA31" s="105">
        <v>0</v>
      </c>
      <c r="AB31" s="108">
        <v>0</v>
      </c>
      <c r="AC31" s="105">
        <v>0.3</v>
      </c>
      <c r="AD31" s="105">
        <v>0</v>
      </c>
      <c r="AE31" s="105">
        <v>0</v>
      </c>
      <c r="AF31" s="105"/>
      <c r="AG31" s="105">
        <v>1.2</v>
      </c>
      <c r="AH31" s="105">
        <v>0</v>
      </c>
      <c r="AI31" s="105">
        <v>0</v>
      </c>
      <c r="AJ31" s="105">
        <v>0</v>
      </c>
      <c r="AK31" s="105">
        <v>0</v>
      </c>
      <c r="AL31" s="105">
        <v>0</v>
      </c>
      <c r="AM31" s="105">
        <v>0</v>
      </c>
      <c r="AN31" s="105">
        <v>0</v>
      </c>
      <c r="AO31" s="105">
        <v>0</v>
      </c>
      <c r="AP31" s="105">
        <v>0</v>
      </c>
      <c r="AQ31" s="105">
        <v>0</v>
      </c>
      <c r="AR31" s="105">
        <v>0</v>
      </c>
      <c r="AS31" s="105">
        <v>0</v>
      </c>
      <c r="AT31" s="105">
        <v>0</v>
      </c>
      <c r="AU31" s="105"/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5">
        <v>0</v>
      </c>
      <c r="BB31" s="105">
        <v>0</v>
      </c>
      <c r="BC31" s="105">
        <v>0</v>
      </c>
      <c r="BD31" s="105">
        <v>0</v>
      </c>
      <c r="BE31" s="105">
        <v>0</v>
      </c>
      <c r="BF31" s="105">
        <v>0</v>
      </c>
      <c r="BG31" s="105">
        <v>0</v>
      </c>
      <c r="BH31" s="105">
        <f>SUM(BI31)</f>
        <v>6</v>
      </c>
      <c r="BI31" s="105">
        <v>6</v>
      </c>
    </row>
    <row r="32" s="88" customFormat="1" ht="19.5" customHeight="1" spans="1:61">
      <c r="A32" s="109"/>
      <c r="B32" s="109" t="s">
        <v>143</v>
      </c>
      <c r="C32" s="109"/>
      <c r="D32" s="110" t="s">
        <v>144</v>
      </c>
      <c r="E32" s="105">
        <f>SUM(E33:E37)</f>
        <v>895.26</v>
      </c>
      <c r="F32" s="105">
        <f t="shared" ref="F32:BI32" si="11">SUM(F33:F37)</f>
        <v>669.8</v>
      </c>
      <c r="G32" s="105">
        <f t="shared" si="11"/>
        <v>182</v>
      </c>
      <c r="H32" s="105">
        <f t="shared" si="11"/>
        <v>112.13</v>
      </c>
      <c r="I32" s="105">
        <f t="shared" si="11"/>
        <v>19.31</v>
      </c>
      <c r="J32" s="105">
        <f t="shared" si="11"/>
        <v>66.38</v>
      </c>
      <c r="K32" s="105">
        <f t="shared" si="11"/>
        <v>75.58</v>
      </c>
      <c r="L32" s="105">
        <f t="shared" si="11"/>
        <v>0</v>
      </c>
      <c r="M32" s="105">
        <f t="shared" si="11"/>
        <v>24.93</v>
      </c>
      <c r="N32" s="105">
        <f t="shared" si="11"/>
        <v>0</v>
      </c>
      <c r="O32" s="105">
        <f t="shared" si="11"/>
        <v>3.32</v>
      </c>
      <c r="P32" s="105">
        <f t="shared" si="11"/>
        <v>44.29</v>
      </c>
      <c r="Q32" s="105">
        <f t="shared" si="11"/>
        <v>0</v>
      </c>
      <c r="R32" s="105">
        <f t="shared" si="11"/>
        <v>0</v>
      </c>
      <c r="S32" s="105">
        <f t="shared" si="11"/>
        <v>141.86</v>
      </c>
      <c r="T32" s="105">
        <f t="shared" si="11"/>
        <v>218.36</v>
      </c>
      <c r="U32" s="105">
        <f t="shared" si="11"/>
        <v>36.93</v>
      </c>
      <c r="V32" s="105">
        <f t="shared" si="11"/>
        <v>29.88</v>
      </c>
      <c r="W32" s="105">
        <f t="shared" si="11"/>
        <v>0</v>
      </c>
      <c r="X32" s="105">
        <f t="shared" si="11"/>
        <v>0</v>
      </c>
      <c r="Y32" s="105">
        <f t="shared" si="11"/>
        <v>0</v>
      </c>
      <c r="Z32" s="105">
        <f t="shared" si="11"/>
        <v>2.13</v>
      </c>
      <c r="AA32" s="105">
        <f t="shared" si="11"/>
        <v>0</v>
      </c>
      <c r="AB32" s="108">
        <f t="shared" si="11"/>
        <v>0</v>
      </c>
      <c r="AC32" s="105">
        <f t="shared" si="11"/>
        <v>143.72</v>
      </c>
      <c r="AD32" s="105">
        <f t="shared" si="11"/>
        <v>0</v>
      </c>
      <c r="AE32" s="105">
        <f t="shared" si="11"/>
        <v>0</v>
      </c>
      <c r="AF32" s="105">
        <f t="shared" si="11"/>
        <v>0</v>
      </c>
      <c r="AG32" s="105">
        <f t="shared" si="11"/>
        <v>5.7</v>
      </c>
      <c r="AH32" s="105">
        <f t="shared" si="11"/>
        <v>0</v>
      </c>
      <c r="AI32" s="105">
        <f t="shared" si="11"/>
        <v>0</v>
      </c>
      <c r="AJ32" s="105">
        <f t="shared" si="11"/>
        <v>0</v>
      </c>
      <c r="AK32" s="105">
        <f t="shared" si="11"/>
        <v>0</v>
      </c>
      <c r="AL32" s="105">
        <f t="shared" si="11"/>
        <v>0</v>
      </c>
      <c r="AM32" s="105">
        <f t="shared" si="11"/>
        <v>0</v>
      </c>
      <c r="AN32" s="105">
        <f t="shared" si="11"/>
        <v>0</v>
      </c>
      <c r="AO32" s="105">
        <f t="shared" si="11"/>
        <v>0</v>
      </c>
      <c r="AP32" s="105">
        <f t="shared" si="11"/>
        <v>0</v>
      </c>
      <c r="AQ32" s="105">
        <f t="shared" si="11"/>
        <v>0</v>
      </c>
      <c r="AR32" s="105">
        <f t="shared" si="11"/>
        <v>0</v>
      </c>
      <c r="AS32" s="105">
        <f t="shared" si="11"/>
        <v>0</v>
      </c>
      <c r="AT32" s="105">
        <f t="shared" si="11"/>
        <v>0</v>
      </c>
      <c r="AU32" s="105">
        <f t="shared" si="11"/>
        <v>0</v>
      </c>
      <c r="AV32" s="105">
        <f t="shared" si="11"/>
        <v>0</v>
      </c>
      <c r="AW32" s="105">
        <f t="shared" si="11"/>
        <v>0</v>
      </c>
      <c r="AX32" s="105">
        <f t="shared" si="11"/>
        <v>0</v>
      </c>
      <c r="AY32" s="105">
        <f t="shared" si="11"/>
        <v>0</v>
      </c>
      <c r="AZ32" s="105">
        <f t="shared" si="11"/>
        <v>0</v>
      </c>
      <c r="BA32" s="105">
        <f t="shared" si="11"/>
        <v>0</v>
      </c>
      <c r="BB32" s="105">
        <f t="shared" si="11"/>
        <v>0</v>
      </c>
      <c r="BC32" s="105">
        <f t="shared" si="11"/>
        <v>0</v>
      </c>
      <c r="BD32" s="105">
        <f t="shared" si="11"/>
        <v>0</v>
      </c>
      <c r="BE32" s="105">
        <f t="shared" si="11"/>
        <v>0</v>
      </c>
      <c r="BF32" s="105">
        <f t="shared" si="11"/>
        <v>0</v>
      </c>
      <c r="BG32" s="105">
        <f t="shared" si="11"/>
        <v>0</v>
      </c>
      <c r="BH32" s="105">
        <f t="shared" si="11"/>
        <v>7.1</v>
      </c>
      <c r="BI32" s="105">
        <f t="shared" si="11"/>
        <v>7.1</v>
      </c>
    </row>
    <row r="33" s="88" customFormat="1" ht="19.5" customHeight="1" spans="1:61">
      <c r="A33" s="109" t="s">
        <v>106</v>
      </c>
      <c r="B33" s="109" t="s">
        <v>145</v>
      </c>
      <c r="C33" s="109" t="s">
        <v>108</v>
      </c>
      <c r="D33" s="110" t="s">
        <v>146</v>
      </c>
      <c r="E33" s="105">
        <f>F33+T33+AV33+BH33</f>
        <v>151.98</v>
      </c>
      <c r="F33" s="108">
        <f t="shared" si="10"/>
        <v>97</v>
      </c>
      <c r="G33" s="114">
        <f>32.55+2.15</f>
        <v>34.7</v>
      </c>
      <c r="H33" s="114">
        <v>21.82</v>
      </c>
      <c r="I33" s="114">
        <v>19.31</v>
      </c>
      <c r="J33" s="105">
        <v>0</v>
      </c>
      <c r="K33" s="105">
        <v>10.88</v>
      </c>
      <c r="L33" s="105">
        <v>0</v>
      </c>
      <c r="M33" s="114">
        <v>3.59</v>
      </c>
      <c r="N33" s="105">
        <v>0</v>
      </c>
      <c r="O33" s="114">
        <v>0.4</v>
      </c>
      <c r="P33" s="114">
        <v>6.3</v>
      </c>
      <c r="Q33" s="105">
        <v>0</v>
      </c>
      <c r="R33" s="105">
        <v>0</v>
      </c>
      <c r="S33" s="105">
        <v>0</v>
      </c>
      <c r="T33" s="105">
        <f t="shared" si="7"/>
        <v>51.48</v>
      </c>
      <c r="U33" s="105">
        <v>4.33</v>
      </c>
      <c r="V33" s="105">
        <v>1.98</v>
      </c>
      <c r="W33" s="105">
        <v>0</v>
      </c>
      <c r="X33" s="105">
        <v>0</v>
      </c>
      <c r="Y33" s="105">
        <v>0</v>
      </c>
      <c r="Z33" s="114">
        <v>0.25</v>
      </c>
      <c r="AA33" s="105">
        <v>0</v>
      </c>
      <c r="AB33" s="108">
        <v>0</v>
      </c>
      <c r="AC33" s="114">
        <v>39.72</v>
      </c>
      <c r="AD33" s="105">
        <v>0</v>
      </c>
      <c r="AE33" s="105">
        <v>0</v>
      </c>
      <c r="AF33" s="105"/>
      <c r="AG33" s="114">
        <v>5.2</v>
      </c>
      <c r="AH33" s="105">
        <v>0</v>
      </c>
      <c r="AI33" s="105">
        <v>0</v>
      </c>
      <c r="AJ33" s="105">
        <v>0</v>
      </c>
      <c r="AK33" s="105">
        <v>0</v>
      </c>
      <c r="AL33" s="105">
        <v>0</v>
      </c>
      <c r="AM33" s="105">
        <v>0</v>
      </c>
      <c r="AN33" s="105">
        <v>0</v>
      </c>
      <c r="AO33" s="105">
        <v>0</v>
      </c>
      <c r="AP33" s="105">
        <v>0</v>
      </c>
      <c r="AQ33" s="105">
        <v>0</v>
      </c>
      <c r="AR33" s="105">
        <v>0</v>
      </c>
      <c r="AS33" s="105">
        <v>0</v>
      </c>
      <c r="AT33" s="105">
        <v>0</v>
      </c>
      <c r="AU33" s="105">
        <v>0</v>
      </c>
      <c r="AV33" s="105">
        <v>0</v>
      </c>
      <c r="AW33" s="105">
        <v>0</v>
      </c>
      <c r="AX33" s="105">
        <v>0</v>
      </c>
      <c r="AY33" s="105">
        <v>0</v>
      </c>
      <c r="AZ33" s="105">
        <v>0</v>
      </c>
      <c r="BA33" s="105">
        <v>0</v>
      </c>
      <c r="BB33" s="105">
        <v>0</v>
      </c>
      <c r="BC33" s="105">
        <v>0</v>
      </c>
      <c r="BD33" s="105">
        <v>0</v>
      </c>
      <c r="BE33" s="105">
        <v>0</v>
      </c>
      <c r="BF33" s="105">
        <v>0</v>
      </c>
      <c r="BG33" s="105">
        <v>0</v>
      </c>
      <c r="BH33" s="105">
        <f>SUM(BI33)</f>
        <v>3.5</v>
      </c>
      <c r="BI33" s="105">
        <v>3.5</v>
      </c>
    </row>
    <row r="34" s="88" customFormat="1" ht="19.5" customHeight="1" spans="1:61">
      <c r="A34" s="109" t="s">
        <v>106</v>
      </c>
      <c r="B34" s="109" t="s">
        <v>145</v>
      </c>
      <c r="C34" s="109" t="s">
        <v>110</v>
      </c>
      <c r="D34" s="110" t="s">
        <v>147</v>
      </c>
      <c r="E34" s="105">
        <f>F34+T34+AV34+BH34</f>
        <v>0</v>
      </c>
      <c r="F34" s="105">
        <f t="shared" si="10"/>
        <v>0</v>
      </c>
      <c r="G34" s="113"/>
      <c r="H34" s="113"/>
      <c r="I34" s="113"/>
      <c r="J34" s="105">
        <v>0</v>
      </c>
      <c r="K34" s="105">
        <v>0</v>
      </c>
      <c r="L34" s="105">
        <v>0</v>
      </c>
      <c r="M34" s="113"/>
      <c r="N34" s="105">
        <v>0</v>
      </c>
      <c r="O34" s="113"/>
      <c r="P34" s="113"/>
      <c r="Q34" s="105">
        <v>0</v>
      </c>
      <c r="R34" s="105">
        <v>0</v>
      </c>
      <c r="S34" s="105">
        <v>0</v>
      </c>
      <c r="T34" s="105">
        <f t="shared" si="7"/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13"/>
      <c r="AA34" s="105">
        <v>0</v>
      </c>
      <c r="AB34" s="108">
        <v>0</v>
      </c>
      <c r="AC34" s="113"/>
      <c r="AD34" s="105">
        <v>0</v>
      </c>
      <c r="AE34" s="105">
        <v>0</v>
      </c>
      <c r="AF34" s="105"/>
      <c r="AG34" s="113"/>
      <c r="AH34" s="105">
        <v>0</v>
      </c>
      <c r="AI34" s="105">
        <v>0</v>
      </c>
      <c r="AJ34" s="105">
        <v>0</v>
      </c>
      <c r="AK34" s="105">
        <v>0</v>
      </c>
      <c r="AL34" s="105">
        <v>0</v>
      </c>
      <c r="AM34" s="105">
        <v>0</v>
      </c>
      <c r="AN34" s="105">
        <v>0</v>
      </c>
      <c r="AO34" s="105">
        <v>0</v>
      </c>
      <c r="AP34" s="105">
        <v>0</v>
      </c>
      <c r="AQ34" s="105">
        <v>0</v>
      </c>
      <c r="AR34" s="105">
        <v>0</v>
      </c>
      <c r="AS34" s="105">
        <v>0</v>
      </c>
      <c r="AT34" s="105">
        <v>0</v>
      </c>
      <c r="AU34" s="105"/>
      <c r="AV34" s="105">
        <v>0</v>
      </c>
      <c r="AW34" s="105">
        <v>0</v>
      </c>
      <c r="AX34" s="105">
        <v>0</v>
      </c>
      <c r="AY34" s="105">
        <v>0</v>
      </c>
      <c r="AZ34" s="105">
        <v>0</v>
      </c>
      <c r="BA34" s="105">
        <v>0</v>
      </c>
      <c r="BB34" s="105">
        <v>0</v>
      </c>
      <c r="BC34" s="105">
        <v>0</v>
      </c>
      <c r="BD34" s="105">
        <v>0</v>
      </c>
      <c r="BE34" s="105">
        <v>0</v>
      </c>
      <c r="BF34" s="105">
        <v>0</v>
      </c>
      <c r="BG34" s="105">
        <v>0</v>
      </c>
      <c r="BH34" s="105">
        <f t="shared" ref="BH34:BH37" si="12">SUM(BI34)</f>
        <v>0</v>
      </c>
      <c r="BI34" s="105"/>
    </row>
    <row r="35" s="88" customFormat="1" ht="19.5" customHeight="1" spans="1:61">
      <c r="A35" s="109" t="s">
        <v>106</v>
      </c>
      <c r="B35" s="109" t="s">
        <v>145</v>
      </c>
      <c r="C35" s="109" t="s">
        <v>114</v>
      </c>
      <c r="D35" s="110" t="s">
        <v>148</v>
      </c>
      <c r="E35" s="105">
        <f>F35+T35+AV35+BH35</f>
        <v>120.6</v>
      </c>
      <c r="F35" s="105">
        <f t="shared" si="10"/>
        <v>0</v>
      </c>
      <c r="G35" s="114"/>
      <c r="H35" s="114"/>
      <c r="I35" s="114"/>
      <c r="J35" s="105"/>
      <c r="K35" s="105">
        <v>0</v>
      </c>
      <c r="L35" s="105">
        <v>0</v>
      </c>
      <c r="M35" s="114"/>
      <c r="N35" s="105">
        <v>0</v>
      </c>
      <c r="O35" s="114"/>
      <c r="P35" s="114"/>
      <c r="Q35" s="105">
        <v>0</v>
      </c>
      <c r="R35" s="105">
        <v>0</v>
      </c>
      <c r="S35" s="105"/>
      <c r="T35" s="105">
        <f t="shared" si="7"/>
        <v>117</v>
      </c>
      <c r="U35" s="114"/>
      <c r="V35" s="114">
        <v>13</v>
      </c>
      <c r="W35" s="105"/>
      <c r="X35" s="105"/>
      <c r="Y35" s="105"/>
      <c r="Z35" s="114"/>
      <c r="AA35" s="105"/>
      <c r="AB35" s="108"/>
      <c r="AC35" s="114">
        <v>104</v>
      </c>
      <c r="AD35" s="105"/>
      <c r="AE35" s="105"/>
      <c r="AF35" s="105"/>
      <c r="AG35" s="114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>
        <v>0</v>
      </c>
      <c r="AZ35" s="105">
        <v>0</v>
      </c>
      <c r="BA35" s="105">
        <v>0</v>
      </c>
      <c r="BB35" s="105">
        <v>0</v>
      </c>
      <c r="BC35" s="105">
        <v>0</v>
      </c>
      <c r="BD35" s="105">
        <v>0</v>
      </c>
      <c r="BE35" s="105">
        <v>0</v>
      </c>
      <c r="BF35" s="105">
        <v>0</v>
      </c>
      <c r="BG35" s="105">
        <v>0</v>
      </c>
      <c r="BH35" s="105">
        <f t="shared" si="12"/>
        <v>3.6</v>
      </c>
      <c r="BI35" s="105">
        <v>3.6</v>
      </c>
    </row>
    <row r="36" s="88" customFormat="1" ht="19.5" customHeight="1" spans="1:61">
      <c r="A36" s="109" t="s">
        <v>106</v>
      </c>
      <c r="B36" s="109" t="s">
        <v>145</v>
      </c>
      <c r="C36" s="109" t="s">
        <v>116</v>
      </c>
      <c r="D36" s="110" t="s">
        <v>149</v>
      </c>
      <c r="E36" s="105">
        <f>F36+T36+AV36+BH36</f>
        <v>622.68</v>
      </c>
      <c r="F36" s="108">
        <f t="shared" si="10"/>
        <v>572.8</v>
      </c>
      <c r="G36" s="114">
        <f>131.34+15.96</f>
        <v>147.3</v>
      </c>
      <c r="H36" s="114">
        <v>90.31</v>
      </c>
      <c r="I36" s="114"/>
      <c r="J36" s="105">
        <v>66.38</v>
      </c>
      <c r="K36" s="105">
        <v>64.7</v>
      </c>
      <c r="L36" s="105">
        <v>0</v>
      </c>
      <c r="M36" s="114">
        <v>21.34</v>
      </c>
      <c r="N36" s="105">
        <v>0</v>
      </c>
      <c r="O36" s="114">
        <v>2.92</v>
      </c>
      <c r="P36" s="114">
        <v>37.99</v>
      </c>
      <c r="Q36" s="105">
        <v>0</v>
      </c>
      <c r="R36" s="105">
        <v>0</v>
      </c>
      <c r="S36" s="105">
        <v>141.86</v>
      </c>
      <c r="T36" s="105">
        <f t="shared" si="7"/>
        <v>49.88</v>
      </c>
      <c r="U36" s="114">
        <v>32.6</v>
      </c>
      <c r="V36" s="114">
        <v>14.9</v>
      </c>
      <c r="W36" s="105"/>
      <c r="X36" s="105"/>
      <c r="Y36" s="105"/>
      <c r="Z36" s="114">
        <v>1.88</v>
      </c>
      <c r="AA36" s="105"/>
      <c r="AB36" s="108"/>
      <c r="AC36" s="105"/>
      <c r="AD36" s="105"/>
      <c r="AE36" s="105"/>
      <c r="AF36" s="105"/>
      <c r="AG36" s="114">
        <v>0.5</v>
      </c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>
        <v>0</v>
      </c>
      <c r="AZ36" s="105">
        <v>0</v>
      </c>
      <c r="BA36" s="105">
        <v>0</v>
      </c>
      <c r="BB36" s="105">
        <v>0</v>
      </c>
      <c r="BC36" s="105">
        <v>0</v>
      </c>
      <c r="BD36" s="105">
        <v>0</v>
      </c>
      <c r="BE36" s="105">
        <v>0</v>
      </c>
      <c r="BF36" s="105">
        <v>0</v>
      </c>
      <c r="BG36" s="105">
        <v>0</v>
      </c>
      <c r="BH36" s="105">
        <f t="shared" si="12"/>
        <v>0</v>
      </c>
      <c r="BI36" s="105"/>
    </row>
    <row r="37" s="88" customFormat="1" ht="19.5" customHeight="1" spans="1:61">
      <c r="A37" s="109" t="s">
        <v>106</v>
      </c>
      <c r="B37" s="109" t="s">
        <v>145</v>
      </c>
      <c r="C37" s="109" t="s">
        <v>150</v>
      </c>
      <c r="D37" s="110" t="s">
        <v>151</v>
      </c>
      <c r="E37" s="105">
        <f>F37+T37+AV37+BH37</f>
        <v>0</v>
      </c>
      <c r="F37" s="105">
        <f t="shared" si="10"/>
        <v>0</v>
      </c>
      <c r="G37" s="113"/>
      <c r="H37" s="113"/>
      <c r="I37" s="113"/>
      <c r="J37" s="105">
        <v>0</v>
      </c>
      <c r="K37" s="105">
        <v>0</v>
      </c>
      <c r="L37" s="105">
        <v>0</v>
      </c>
      <c r="M37" s="113"/>
      <c r="N37" s="105">
        <v>0</v>
      </c>
      <c r="O37" s="113"/>
      <c r="P37" s="113"/>
      <c r="Q37" s="105">
        <v>0</v>
      </c>
      <c r="R37" s="105">
        <v>0</v>
      </c>
      <c r="S37" s="105">
        <v>0</v>
      </c>
      <c r="T37" s="105">
        <f t="shared" si="7"/>
        <v>0</v>
      </c>
      <c r="U37" s="105"/>
      <c r="V37" s="105"/>
      <c r="W37" s="105"/>
      <c r="X37" s="105"/>
      <c r="Y37" s="105"/>
      <c r="Z37" s="105"/>
      <c r="AA37" s="105"/>
      <c r="AB37" s="108"/>
      <c r="AC37" s="105"/>
      <c r="AD37" s="105"/>
      <c r="AE37" s="105">
        <v>0</v>
      </c>
      <c r="AF37" s="105"/>
      <c r="AG37" s="113"/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105">
        <v>0</v>
      </c>
      <c r="AN37" s="105">
        <v>0</v>
      </c>
      <c r="AO37" s="105">
        <v>0</v>
      </c>
      <c r="AP37" s="105">
        <v>0</v>
      </c>
      <c r="AQ37" s="105">
        <v>0</v>
      </c>
      <c r="AR37" s="105">
        <v>0</v>
      </c>
      <c r="AS37" s="105">
        <v>0</v>
      </c>
      <c r="AT37" s="105">
        <v>0</v>
      </c>
      <c r="AU37" s="105">
        <v>0</v>
      </c>
      <c r="AV37" s="105">
        <v>0</v>
      </c>
      <c r="AW37" s="105">
        <v>0</v>
      </c>
      <c r="AX37" s="105">
        <v>0</v>
      </c>
      <c r="AY37" s="105">
        <v>0</v>
      </c>
      <c r="AZ37" s="105">
        <v>0</v>
      </c>
      <c r="BA37" s="105">
        <v>0</v>
      </c>
      <c r="BB37" s="105">
        <v>0</v>
      </c>
      <c r="BC37" s="105">
        <v>0</v>
      </c>
      <c r="BD37" s="105">
        <v>0</v>
      </c>
      <c r="BE37" s="105">
        <v>0</v>
      </c>
      <c r="BF37" s="105">
        <v>0</v>
      </c>
      <c r="BG37" s="105">
        <v>0</v>
      </c>
      <c r="BH37" s="105">
        <f t="shared" si="12"/>
        <v>0</v>
      </c>
      <c r="BI37" s="105"/>
    </row>
    <row r="38" s="88" customFormat="1" ht="19.5" customHeight="1" spans="1:61">
      <c r="A38" s="109"/>
      <c r="B38" s="109" t="s">
        <v>152</v>
      </c>
      <c r="C38" s="109"/>
      <c r="D38" s="110" t="s">
        <v>153</v>
      </c>
      <c r="E38" s="105">
        <f>SUM(E39)</f>
        <v>73.95</v>
      </c>
      <c r="F38" s="105">
        <f t="shared" ref="F38:BI38" si="13">SUM(F39)</f>
        <v>68</v>
      </c>
      <c r="G38" s="105">
        <f t="shared" si="13"/>
        <v>47.9</v>
      </c>
      <c r="H38" s="105">
        <f t="shared" si="13"/>
        <v>20.1</v>
      </c>
      <c r="I38" s="105">
        <f t="shared" si="13"/>
        <v>0</v>
      </c>
      <c r="J38" s="105">
        <f t="shared" si="13"/>
        <v>0</v>
      </c>
      <c r="K38" s="105">
        <f t="shared" si="13"/>
        <v>0</v>
      </c>
      <c r="L38" s="105">
        <f t="shared" si="13"/>
        <v>0</v>
      </c>
      <c r="M38" s="105">
        <f t="shared" si="13"/>
        <v>0</v>
      </c>
      <c r="N38" s="105">
        <f t="shared" si="13"/>
        <v>0</v>
      </c>
      <c r="O38" s="105">
        <f t="shared" si="13"/>
        <v>0</v>
      </c>
      <c r="P38" s="105">
        <f t="shared" si="13"/>
        <v>0</v>
      </c>
      <c r="Q38" s="105">
        <f t="shared" si="13"/>
        <v>0</v>
      </c>
      <c r="R38" s="105">
        <f t="shared" si="13"/>
        <v>0</v>
      </c>
      <c r="S38" s="105">
        <f t="shared" si="13"/>
        <v>0</v>
      </c>
      <c r="T38" s="105">
        <f t="shared" si="13"/>
        <v>5.95</v>
      </c>
      <c r="U38" s="105">
        <f t="shared" si="13"/>
        <v>0</v>
      </c>
      <c r="V38" s="105">
        <f t="shared" si="13"/>
        <v>0</v>
      </c>
      <c r="W38" s="105">
        <f t="shared" si="13"/>
        <v>0</v>
      </c>
      <c r="X38" s="105">
        <f t="shared" si="13"/>
        <v>0</v>
      </c>
      <c r="Y38" s="105">
        <f t="shared" si="13"/>
        <v>0</v>
      </c>
      <c r="Z38" s="105">
        <f t="shared" si="13"/>
        <v>0</v>
      </c>
      <c r="AA38" s="105">
        <f t="shared" si="13"/>
        <v>0</v>
      </c>
      <c r="AB38" s="108">
        <f t="shared" si="13"/>
        <v>0</v>
      </c>
      <c r="AC38" s="105">
        <f t="shared" si="13"/>
        <v>0</v>
      </c>
      <c r="AD38" s="105">
        <f t="shared" si="13"/>
        <v>0</v>
      </c>
      <c r="AE38" s="105">
        <f t="shared" si="13"/>
        <v>0</v>
      </c>
      <c r="AF38" s="105">
        <f t="shared" si="13"/>
        <v>0</v>
      </c>
      <c r="AG38" s="105">
        <f t="shared" si="13"/>
        <v>5.95</v>
      </c>
      <c r="AH38" s="105">
        <f t="shared" si="13"/>
        <v>0</v>
      </c>
      <c r="AI38" s="105">
        <f t="shared" si="13"/>
        <v>0</v>
      </c>
      <c r="AJ38" s="105">
        <f t="shared" si="13"/>
        <v>0</v>
      </c>
      <c r="AK38" s="105">
        <f t="shared" si="13"/>
        <v>0</v>
      </c>
      <c r="AL38" s="105">
        <f t="shared" si="13"/>
        <v>0</v>
      </c>
      <c r="AM38" s="105">
        <f t="shared" si="13"/>
        <v>0</v>
      </c>
      <c r="AN38" s="105">
        <f t="shared" si="13"/>
        <v>0</v>
      </c>
      <c r="AO38" s="105">
        <f t="shared" si="13"/>
        <v>0</v>
      </c>
      <c r="AP38" s="105">
        <f t="shared" si="13"/>
        <v>0</v>
      </c>
      <c r="AQ38" s="105">
        <f t="shared" si="13"/>
        <v>0</v>
      </c>
      <c r="AR38" s="105">
        <f t="shared" si="13"/>
        <v>0</v>
      </c>
      <c r="AS38" s="105">
        <f t="shared" si="13"/>
        <v>0</v>
      </c>
      <c r="AT38" s="105">
        <f t="shared" si="13"/>
        <v>0</v>
      </c>
      <c r="AU38" s="105">
        <f t="shared" si="13"/>
        <v>0</v>
      </c>
      <c r="AV38" s="105">
        <f t="shared" si="13"/>
        <v>0</v>
      </c>
      <c r="AW38" s="105">
        <f t="shared" si="13"/>
        <v>0</v>
      </c>
      <c r="AX38" s="105">
        <f t="shared" si="13"/>
        <v>0</v>
      </c>
      <c r="AY38" s="105">
        <f t="shared" si="13"/>
        <v>0</v>
      </c>
      <c r="AZ38" s="105">
        <f t="shared" si="13"/>
        <v>0</v>
      </c>
      <c r="BA38" s="105">
        <f t="shared" si="13"/>
        <v>0</v>
      </c>
      <c r="BB38" s="105">
        <f t="shared" si="13"/>
        <v>0</v>
      </c>
      <c r="BC38" s="105">
        <f t="shared" si="13"/>
        <v>0</v>
      </c>
      <c r="BD38" s="105">
        <f t="shared" si="13"/>
        <v>0</v>
      </c>
      <c r="BE38" s="105">
        <f t="shared" si="13"/>
        <v>0</v>
      </c>
      <c r="BF38" s="105">
        <f t="shared" si="13"/>
        <v>0</v>
      </c>
      <c r="BG38" s="105">
        <f t="shared" si="13"/>
        <v>0</v>
      </c>
      <c r="BH38" s="105">
        <f t="shared" si="13"/>
        <v>0</v>
      </c>
      <c r="BI38" s="105">
        <f t="shared" si="13"/>
        <v>0</v>
      </c>
    </row>
    <row r="39" s="88" customFormat="1" ht="19.5" customHeight="1" spans="1:61">
      <c r="A39" s="109" t="s">
        <v>106</v>
      </c>
      <c r="B39" s="109" t="s">
        <v>154</v>
      </c>
      <c r="C39" s="109" t="s">
        <v>108</v>
      </c>
      <c r="D39" s="110" t="s">
        <v>155</v>
      </c>
      <c r="E39" s="105">
        <f>F39+T39+AV39+BH39</f>
        <v>73.95</v>
      </c>
      <c r="F39" s="108">
        <f t="shared" si="10"/>
        <v>68</v>
      </c>
      <c r="G39" s="112">
        <v>47.9</v>
      </c>
      <c r="H39" s="112">
        <v>20.1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f t="shared" si="7"/>
        <v>5.95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8">
        <v>0</v>
      </c>
      <c r="AC39" s="105">
        <v>0</v>
      </c>
      <c r="AD39" s="105">
        <v>0</v>
      </c>
      <c r="AE39" s="105">
        <v>0</v>
      </c>
      <c r="AF39" s="105"/>
      <c r="AG39" s="105">
        <v>5.95</v>
      </c>
      <c r="AH39" s="105">
        <v>0</v>
      </c>
      <c r="AI39" s="105">
        <v>0</v>
      </c>
      <c r="AJ39" s="105">
        <v>0</v>
      </c>
      <c r="AK39" s="105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105">
        <v>0</v>
      </c>
      <c r="AS39" s="105">
        <v>0</v>
      </c>
      <c r="AT39" s="105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5">
        <v>0</v>
      </c>
      <c r="BB39" s="105">
        <v>0</v>
      </c>
      <c r="BC39" s="105">
        <v>0</v>
      </c>
      <c r="BD39" s="105">
        <v>0</v>
      </c>
      <c r="BE39" s="105">
        <v>0</v>
      </c>
      <c r="BF39" s="105">
        <v>0</v>
      </c>
      <c r="BG39" s="105">
        <v>0</v>
      </c>
      <c r="BH39" s="105"/>
      <c r="BI39" s="105"/>
    </row>
    <row r="40" s="88" customFormat="1" ht="19.5" customHeight="1" spans="1:61">
      <c r="A40" s="109"/>
      <c r="B40" s="109" t="s">
        <v>156</v>
      </c>
      <c r="C40" s="109"/>
      <c r="D40" s="110" t="s">
        <v>157</v>
      </c>
      <c r="E40" s="105">
        <f>SUM(E41)</f>
        <v>17</v>
      </c>
      <c r="F40" s="105">
        <f t="shared" ref="F40:BI40" si="14">SUM(F41)</f>
        <v>17</v>
      </c>
      <c r="G40" s="105">
        <f t="shared" si="14"/>
        <v>10.9</v>
      </c>
      <c r="H40" s="105">
        <f t="shared" si="14"/>
        <v>0</v>
      </c>
      <c r="I40" s="105">
        <f t="shared" si="14"/>
        <v>0</v>
      </c>
      <c r="J40" s="105">
        <f t="shared" si="14"/>
        <v>6.1</v>
      </c>
      <c r="K40" s="105">
        <f t="shared" si="14"/>
        <v>0</v>
      </c>
      <c r="L40" s="105">
        <f t="shared" si="14"/>
        <v>0</v>
      </c>
      <c r="M40" s="105">
        <f t="shared" si="14"/>
        <v>0</v>
      </c>
      <c r="N40" s="105">
        <f t="shared" si="14"/>
        <v>0</v>
      </c>
      <c r="O40" s="105">
        <f t="shared" si="14"/>
        <v>0</v>
      </c>
      <c r="P40" s="105">
        <f t="shared" si="14"/>
        <v>0</v>
      </c>
      <c r="Q40" s="105">
        <f t="shared" si="14"/>
        <v>0</v>
      </c>
      <c r="R40" s="105">
        <f t="shared" si="14"/>
        <v>0</v>
      </c>
      <c r="S40" s="105">
        <f t="shared" si="14"/>
        <v>0</v>
      </c>
      <c r="T40" s="105">
        <f t="shared" si="14"/>
        <v>0</v>
      </c>
      <c r="U40" s="105">
        <f t="shared" si="14"/>
        <v>0</v>
      </c>
      <c r="V40" s="105">
        <f t="shared" si="14"/>
        <v>0</v>
      </c>
      <c r="W40" s="105">
        <f t="shared" si="14"/>
        <v>0</v>
      </c>
      <c r="X40" s="105">
        <f t="shared" si="14"/>
        <v>0</v>
      </c>
      <c r="Y40" s="105">
        <f t="shared" si="14"/>
        <v>0</v>
      </c>
      <c r="Z40" s="105">
        <f t="shared" si="14"/>
        <v>0</v>
      </c>
      <c r="AA40" s="105">
        <f t="shared" si="14"/>
        <v>0</v>
      </c>
      <c r="AB40" s="108">
        <f t="shared" si="14"/>
        <v>0</v>
      </c>
      <c r="AC40" s="105">
        <f t="shared" si="14"/>
        <v>0</v>
      </c>
      <c r="AD40" s="105">
        <f t="shared" si="14"/>
        <v>0</v>
      </c>
      <c r="AE40" s="105">
        <f t="shared" si="14"/>
        <v>0</v>
      </c>
      <c r="AF40" s="105">
        <f t="shared" si="14"/>
        <v>0</v>
      </c>
      <c r="AG40" s="105">
        <f t="shared" si="14"/>
        <v>0</v>
      </c>
      <c r="AH40" s="105">
        <f t="shared" si="14"/>
        <v>0</v>
      </c>
      <c r="AI40" s="105">
        <f t="shared" si="14"/>
        <v>0</v>
      </c>
      <c r="AJ40" s="105">
        <f t="shared" si="14"/>
        <v>0</v>
      </c>
      <c r="AK40" s="105">
        <f t="shared" si="14"/>
        <v>0</v>
      </c>
      <c r="AL40" s="105">
        <f t="shared" si="14"/>
        <v>0</v>
      </c>
      <c r="AM40" s="105">
        <f t="shared" si="14"/>
        <v>0</v>
      </c>
      <c r="AN40" s="105">
        <f t="shared" si="14"/>
        <v>0</v>
      </c>
      <c r="AO40" s="105">
        <f t="shared" si="14"/>
        <v>0</v>
      </c>
      <c r="AP40" s="105">
        <f t="shared" si="14"/>
        <v>0</v>
      </c>
      <c r="AQ40" s="105">
        <f t="shared" si="14"/>
        <v>0</v>
      </c>
      <c r="AR40" s="105">
        <f t="shared" si="14"/>
        <v>0</v>
      </c>
      <c r="AS40" s="105">
        <f t="shared" si="14"/>
        <v>0</v>
      </c>
      <c r="AT40" s="105">
        <f t="shared" si="14"/>
        <v>0</v>
      </c>
      <c r="AU40" s="105">
        <f t="shared" si="14"/>
        <v>0</v>
      </c>
      <c r="AV40" s="105">
        <f t="shared" si="14"/>
        <v>0</v>
      </c>
      <c r="AW40" s="105">
        <f t="shared" si="14"/>
        <v>0</v>
      </c>
      <c r="AX40" s="105">
        <f t="shared" si="14"/>
        <v>0</v>
      </c>
      <c r="AY40" s="105">
        <f t="shared" si="14"/>
        <v>0</v>
      </c>
      <c r="AZ40" s="105">
        <f t="shared" si="14"/>
        <v>0</v>
      </c>
      <c r="BA40" s="105">
        <f t="shared" si="14"/>
        <v>0</v>
      </c>
      <c r="BB40" s="105">
        <f t="shared" si="14"/>
        <v>0</v>
      </c>
      <c r="BC40" s="105">
        <f t="shared" si="14"/>
        <v>0</v>
      </c>
      <c r="BD40" s="105">
        <f t="shared" si="14"/>
        <v>0</v>
      </c>
      <c r="BE40" s="105">
        <f t="shared" si="14"/>
        <v>0</v>
      </c>
      <c r="BF40" s="105">
        <f t="shared" si="14"/>
        <v>0</v>
      </c>
      <c r="BG40" s="105">
        <f t="shared" si="14"/>
        <v>0</v>
      </c>
      <c r="BH40" s="105">
        <f t="shared" si="14"/>
        <v>0</v>
      </c>
      <c r="BI40" s="105">
        <f t="shared" si="14"/>
        <v>0</v>
      </c>
    </row>
    <row r="41" s="88" customFormat="1" ht="19.5" customHeight="1" spans="1:61">
      <c r="A41" s="109" t="s">
        <v>106</v>
      </c>
      <c r="B41" s="109" t="s">
        <v>156</v>
      </c>
      <c r="C41" s="109" t="s">
        <v>116</v>
      </c>
      <c r="D41" s="110" t="s">
        <v>158</v>
      </c>
      <c r="E41" s="105">
        <f>F41+T41+AV41+BH41</f>
        <v>17</v>
      </c>
      <c r="F41" s="108">
        <f t="shared" ref="F41:F43" si="15">SUM(G41:S41)</f>
        <v>17</v>
      </c>
      <c r="G41" s="105">
        <v>10.9</v>
      </c>
      <c r="H41" s="105">
        <v>0</v>
      </c>
      <c r="I41" s="105">
        <v>0</v>
      </c>
      <c r="J41" s="105">
        <v>6.1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8">
        <v>0</v>
      </c>
      <c r="AC41" s="105">
        <v>0</v>
      </c>
      <c r="AD41" s="105">
        <v>0</v>
      </c>
      <c r="AE41" s="105">
        <v>0</v>
      </c>
      <c r="AF41" s="105"/>
      <c r="AG41" s="105">
        <v>0</v>
      </c>
      <c r="AH41" s="105">
        <v>0</v>
      </c>
      <c r="AI41" s="105">
        <v>0</v>
      </c>
      <c r="AJ41" s="105">
        <v>0</v>
      </c>
      <c r="AK41" s="105">
        <v>0</v>
      </c>
      <c r="AL41" s="105">
        <v>0</v>
      </c>
      <c r="AM41" s="105">
        <v>0</v>
      </c>
      <c r="AN41" s="105">
        <v>0</v>
      </c>
      <c r="AO41" s="105">
        <v>0</v>
      </c>
      <c r="AP41" s="105">
        <v>0</v>
      </c>
      <c r="AQ41" s="105">
        <v>0</v>
      </c>
      <c r="AR41" s="105">
        <v>0</v>
      </c>
      <c r="AS41" s="105">
        <v>0</v>
      </c>
      <c r="AT41" s="105">
        <v>0</v>
      </c>
      <c r="AU41" s="105">
        <v>0</v>
      </c>
      <c r="AV41" s="105">
        <v>0</v>
      </c>
      <c r="AW41" s="105">
        <v>0</v>
      </c>
      <c r="AX41" s="105">
        <v>0</v>
      </c>
      <c r="AY41" s="105">
        <v>0</v>
      </c>
      <c r="AZ41" s="105">
        <v>0</v>
      </c>
      <c r="BA41" s="105">
        <v>0</v>
      </c>
      <c r="BB41" s="105">
        <v>0</v>
      </c>
      <c r="BC41" s="105">
        <v>0</v>
      </c>
      <c r="BD41" s="105">
        <v>0</v>
      </c>
      <c r="BE41" s="105">
        <v>0</v>
      </c>
      <c r="BF41" s="105">
        <v>0</v>
      </c>
      <c r="BG41" s="105">
        <v>0</v>
      </c>
      <c r="BH41" s="105"/>
      <c r="BI41" s="105"/>
    </row>
    <row r="42" s="88" customFormat="1" ht="19.5" customHeight="1" spans="1:61">
      <c r="A42" s="109"/>
      <c r="B42" s="109" t="s">
        <v>159</v>
      </c>
      <c r="C42" s="109"/>
      <c r="D42" s="110" t="s">
        <v>160</v>
      </c>
      <c r="E42" s="105">
        <f>SUM(E43)</f>
        <v>0</v>
      </c>
      <c r="F42" s="105"/>
      <c r="G42" s="105"/>
      <c r="H42" s="105"/>
      <c r="I42" s="105"/>
      <c r="J42" s="105"/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f t="shared" ref="T42:T43" si="16">SUM(U42:AU42)</f>
        <v>0</v>
      </c>
      <c r="U42" s="105">
        <v>0</v>
      </c>
      <c r="V42" s="105">
        <v>0</v>
      </c>
      <c r="W42" s="105">
        <v>0</v>
      </c>
      <c r="X42" s="105">
        <v>0</v>
      </c>
      <c r="Y42" s="105">
        <v>0</v>
      </c>
      <c r="Z42" s="105">
        <v>0</v>
      </c>
      <c r="AA42" s="105">
        <v>0</v>
      </c>
      <c r="AB42" s="108">
        <v>0</v>
      </c>
      <c r="AC42" s="105">
        <v>0</v>
      </c>
      <c r="AD42" s="105">
        <v>0</v>
      </c>
      <c r="AE42" s="105"/>
      <c r="AF42" s="105"/>
      <c r="AG42" s="105">
        <v>0</v>
      </c>
      <c r="AH42" s="105">
        <v>0</v>
      </c>
      <c r="AI42" s="105">
        <v>0</v>
      </c>
      <c r="AJ42" s="105">
        <v>0</v>
      </c>
      <c r="AK42" s="105">
        <v>0</v>
      </c>
      <c r="AL42" s="105">
        <v>0</v>
      </c>
      <c r="AM42" s="105">
        <v>0</v>
      </c>
      <c r="AN42" s="105">
        <v>0</v>
      </c>
      <c r="AO42" s="105">
        <v>0</v>
      </c>
      <c r="AP42" s="105">
        <v>0</v>
      </c>
      <c r="AQ42" s="105">
        <v>0</v>
      </c>
      <c r="AR42" s="105">
        <v>0</v>
      </c>
      <c r="AS42" s="105">
        <v>0</v>
      </c>
      <c r="AT42" s="105">
        <v>0</v>
      </c>
      <c r="AU42" s="105">
        <v>0</v>
      </c>
      <c r="AV42" s="105">
        <v>0</v>
      </c>
      <c r="AW42" s="105">
        <v>0</v>
      </c>
      <c r="AX42" s="105">
        <v>0</v>
      </c>
      <c r="AY42" s="105">
        <v>0</v>
      </c>
      <c r="AZ42" s="105">
        <v>0</v>
      </c>
      <c r="BA42" s="105">
        <v>0</v>
      </c>
      <c r="BB42" s="105">
        <v>0</v>
      </c>
      <c r="BC42" s="105">
        <v>0</v>
      </c>
      <c r="BD42" s="105">
        <v>0</v>
      </c>
      <c r="BE42" s="105">
        <v>0</v>
      </c>
      <c r="BF42" s="105">
        <v>0</v>
      </c>
      <c r="BG42" s="105">
        <v>0</v>
      </c>
      <c r="BH42" s="105"/>
      <c r="BI42" s="105"/>
    </row>
    <row r="43" s="88" customFormat="1" ht="19.5" customHeight="1" spans="1:61">
      <c r="A43" s="109" t="s">
        <v>106</v>
      </c>
      <c r="B43" s="109" t="s">
        <v>161</v>
      </c>
      <c r="C43" s="109" t="s">
        <v>110</v>
      </c>
      <c r="D43" s="110" t="s">
        <v>162</v>
      </c>
      <c r="E43" s="105">
        <f>F43+T43+AV43+BH43</f>
        <v>0</v>
      </c>
      <c r="F43" s="105">
        <f t="shared" si="15"/>
        <v>0</v>
      </c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f t="shared" si="16"/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5">
        <v>0</v>
      </c>
      <c r="AB43" s="108">
        <v>0</v>
      </c>
      <c r="AC43" s="105">
        <v>0</v>
      </c>
      <c r="AD43" s="105">
        <v>0</v>
      </c>
      <c r="AE43" s="105"/>
      <c r="AF43" s="105"/>
      <c r="AG43" s="105">
        <v>0</v>
      </c>
      <c r="AH43" s="105">
        <v>0</v>
      </c>
      <c r="AI43" s="105">
        <v>0</v>
      </c>
      <c r="AJ43" s="105">
        <v>0</v>
      </c>
      <c r="AK43" s="105">
        <v>0</v>
      </c>
      <c r="AL43" s="105">
        <v>0</v>
      </c>
      <c r="AM43" s="105">
        <v>0</v>
      </c>
      <c r="AN43" s="105">
        <v>0</v>
      </c>
      <c r="AO43" s="105">
        <v>0</v>
      </c>
      <c r="AP43" s="105">
        <v>0</v>
      </c>
      <c r="AQ43" s="105">
        <v>0</v>
      </c>
      <c r="AR43" s="105">
        <v>0</v>
      </c>
      <c r="AS43" s="105">
        <v>0</v>
      </c>
      <c r="AT43" s="105">
        <v>0</v>
      </c>
      <c r="AU43" s="105">
        <v>0</v>
      </c>
      <c r="AV43" s="105">
        <v>0</v>
      </c>
      <c r="AW43" s="105">
        <v>0</v>
      </c>
      <c r="AX43" s="105">
        <v>0</v>
      </c>
      <c r="AY43" s="105">
        <v>0</v>
      </c>
      <c r="AZ43" s="105">
        <v>0</v>
      </c>
      <c r="BA43" s="105">
        <v>0</v>
      </c>
      <c r="BB43" s="105">
        <v>0</v>
      </c>
      <c r="BC43" s="105">
        <v>0</v>
      </c>
      <c r="BD43" s="105">
        <v>0</v>
      </c>
      <c r="BE43" s="105">
        <v>0</v>
      </c>
      <c r="BF43" s="105">
        <v>0</v>
      </c>
      <c r="BG43" s="105">
        <v>0</v>
      </c>
      <c r="BH43" s="105"/>
      <c r="BI43" s="105"/>
    </row>
    <row r="44" s="88" customFormat="1" ht="19.5" customHeight="1" spans="1:61">
      <c r="A44" s="109"/>
      <c r="B44" s="109" t="s">
        <v>163</v>
      </c>
      <c r="C44" s="109"/>
      <c r="D44" s="110" t="s">
        <v>164</v>
      </c>
      <c r="E44" s="105">
        <f>SUM(E45:E47)</f>
        <v>369.88</v>
      </c>
      <c r="F44" s="105">
        <f t="shared" ref="F44:BI44" si="17">SUM(F45:F47)</f>
        <v>288</v>
      </c>
      <c r="G44" s="105">
        <f t="shared" si="17"/>
        <v>81.14</v>
      </c>
      <c r="H44" s="105">
        <f t="shared" si="17"/>
        <v>62.11</v>
      </c>
      <c r="I44" s="105">
        <f t="shared" si="17"/>
        <v>3.2</v>
      </c>
      <c r="J44" s="105">
        <f t="shared" si="17"/>
        <v>3.49</v>
      </c>
      <c r="K44" s="105">
        <f t="shared" si="17"/>
        <v>37.25</v>
      </c>
      <c r="L44" s="105">
        <f t="shared" si="17"/>
        <v>0</v>
      </c>
      <c r="M44" s="105">
        <f t="shared" si="17"/>
        <v>12</v>
      </c>
      <c r="N44" s="105">
        <f t="shared" si="17"/>
        <v>0</v>
      </c>
      <c r="O44" s="105">
        <f t="shared" si="17"/>
        <v>1.48</v>
      </c>
      <c r="P44" s="105">
        <f t="shared" si="17"/>
        <v>16.79</v>
      </c>
      <c r="Q44" s="105">
        <f t="shared" si="17"/>
        <v>0</v>
      </c>
      <c r="R44" s="105">
        <f t="shared" si="17"/>
        <v>0</v>
      </c>
      <c r="S44" s="105">
        <f t="shared" si="17"/>
        <v>70.54</v>
      </c>
      <c r="T44" s="105">
        <f t="shared" si="17"/>
        <v>81.88</v>
      </c>
      <c r="U44" s="105">
        <f t="shared" si="17"/>
        <v>16.56</v>
      </c>
      <c r="V44" s="105">
        <f t="shared" si="17"/>
        <v>2.19</v>
      </c>
      <c r="W44" s="105">
        <f t="shared" si="17"/>
        <v>0</v>
      </c>
      <c r="X44" s="105">
        <f t="shared" si="17"/>
        <v>0</v>
      </c>
      <c r="Y44" s="105">
        <f t="shared" si="17"/>
        <v>0</v>
      </c>
      <c r="Z44" s="105">
        <f t="shared" si="17"/>
        <v>1.39</v>
      </c>
      <c r="AA44" s="105">
        <f t="shared" si="17"/>
        <v>0</v>
      </c>
      <c r="AB44" s="108">
        <f t="shared" si="17"/>
        <v>0</v>
      </c>
      <c r="AC44" s="105">
        <f t="shared" si="17"/>
        <v>1.79</v>
      </c>
      <c r="AD44" s="105">
        <f t="shared" si="17"/>
        <v>0</v>
      </c>
      <c r="AE44" s="105">
        <f t="shared" si="17"/>
        <v>50</v>
      </c>
      <c r="AF44" s="105">
        <f t="shared" si="17"/>
        <v>0</v>
      </c>
      <c r="AG44" s="105">
        <f t="shared" si="17"/>
        <v>9.95</v>
      </c>
      <c r="AH44" s="105">
        <f t="shared" si="17"/>
        <v>0</v>
      </c>
      <c r="AI44" s="105">
        <f t="shared" si="17"/>
        <v>0</v>
      </c>
      <c r="AJ44" s="105">
        <f t="shared" si="17"/>
        <v>0</v>
      </c>
      <c r="AK44" s="105">
        <f t="shared" si="17"/>
        <v>0</v>
      </c>
      <c r="AL44" s="105">
        <f t="shared" si="17"/>
        <v>0</v>
      </c>
      <c r="AM44" s="105">
        <f t="shared" si="17"/>
        <v>0</v>
      </c>
      <c r="AN44" s="105">
        <f t="shared" si="17"/>
        <v>0</v>
      </c>
      <c r="AO44" s="105">
        <f t="shared" si="17"/>
        <v>0</v>
      </c>
      <c r="AP44" s="105">
        <f t="shared" si="17"/>
        <v>0</v>
      </c>
      <c r="AQ44" s="105">
        <f t="shared" si="17"/>
        <v>0</v>
      </c>
      <c r="AR44" s="105">
        <f t="shared" si="17"/>
        <v>0</v>
      </c>
      <c r="AS44" s="105">
        <f t="shared" si="17"/>
        <v>0</v>
      </c>
      <c r="AT44" s="105">
        <f t="shared" si="17"/>
        <v>0</v>
      </c>
      <c r="AU44" s="105">
        <f t="shared" si="17"/>
        <v>0</v>
      </c>
      <c r="AV44" s="105">
        <f t="shared" si="17"/>
        <v>0</v>
      </c>
      <c r="AW44" s="105">
        <f t="shared" si="17"/>
        <v>0</v>
      </c>
      <c r="AX44" s="105">
        <f t="shared" si="17"/>
        <v>0</v>
      </c>
      <c r="AY44" s="105">
        <f t="shared" si="17"/>
        <v>0</v>
      </c>
      <c r="AZ44" s="105">
        <f t="shared" si="17"/>
        <v>0</v>
      </c>
      <c r="BA44" s="105">
        <f t="shared" si="17"/>
        <v>0</v>
      </c>
      <c r="BB44" s="105">
        <f t="shared" si="17"/>
        <v>0</v>
      </c>
      <c r="BC44" s="105">
        <f t="shared" si="17"/>
        <v>0</v>
      </c>
      <c r="BD44" s="105">
        <f t="shared" si="17"/>
        <v>0</v>
      </c>
      <c r="BE44" s="105">
        <f t="shared" si="17"/>
        <v>0</v>
      </c>
      <c r="BF44" s="105">
        <f t="shared" si="17"/>
        <v>0</v>
      </c>
      <c r="BG44" s="105">
        <f t="shared" si="17"/>
        <v>0</v>
      </c>
      <c r="BH44" s="105">
        <f t="shared" si="17"/>
        <v>0</v>
      </c>
      <c r="BI44" s="105">
        <f t="shared" si="17"/>
        <v>0</v>
      </c>
    </row>
    <row r="45" s="88" customFormat="1" ht="19.5" customHeight="1" spans="1:61">
      <c r="A45" s="109" t="s">
        <v>106</v>
      </c>
      <c r="B45" s="109" t="s">
        <v>165</v>
      </c>
      <c r="C45" s="109" t="s">
        <v>108</v>
      </c>
      <c r="D45" s="110" t="s">
        <v>166</v>
      </c>
      <c r="E45" s="105">
        <f>F45+T45+AV45+BH45</f>
        <v>92.88</v>
      </c>
      <c r="F45" s="105">
        <f>SUM(G45:S45)</f>
        <v>82</v>
      </c>
      <c r="G45" s="115">
        <f>35.36+2.04</f>
        <v>37.4</v>
      </c>
      <c r="H45" s="115">
        <v>19.51</v>
      </c>
      <c r="I45" s="115">
        <v>3.2</v>
      </c>
      <c r="J45" s="115"/>
      <c r="K45" s="115">
        <v>11.3</v>
      </c>
      <c r="L45" s="105">
        <v>0</v>
      </c>
      <c r="M45" s="115">
        <v>3.73</v>
      </c>
      <c r="N45" s="105">
        <v>0</v>
      </c>
      <c r="O45" s="115">
        <v>0.37</v>
      </c>
      <c r="P45" s="115">
        <v>6.49</v>
      </c>
      <c r="Q45" s="105">
        <v>0</v>
      </c>
      <c r="R45" s="105">
        <v>0</v>
      </c>
      <c r="S45" s="105">
        <v>0</v>
      </c>
      <c r="T45" s="105">
        <f>SUM(U45:AU45)</f>
        <v>10.88</v>
      </c>
      <c r="U45" s="115">
        <v>3.38</v>
      </c>
      <c r="V45" s="115">
        <v>0.52</v>
      </c>
      <c r="W45" s="105">
        <v>0</v>
      </c>
      <c r="X45" s="105">
        <v>0</v>
      </c>
      <c r="Y45" s="105">
        <v>0</v>
      </c>
      <c r="Z45" s="115">
        <v>0.27</v>
      </c>
      <c r="AA45" s="105">
        <v>0</v>
      </c>
      <c r="AB45" s="108">
        <v>0</v>
      </c>
      <c r="AC45" s="115">
        <v>0.36</v>
      </c>
      <c r="AD45" s="105">
        <v>0</v>
      </c>
      <c r="AE45" s="105">
        <v>0</v>
      </c>
      <c r="AF45" s="105"/>
      <c r="AG45" s="115">
        <v>6.35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0</v>
      </c>
      <c r="AQ45" s="105">
        <v>0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/>
      <c r="BI45" s="105"/>
    </row>
    <row r="46" s="88" customFormat="1" ht="19.5" customHeight="1" spans="1:61">
      <c r="A46" s="109" t="s">
        <v>106</v>
      </c>
      <c r="B46" s="109" t="s">
        <v>165</v>
      </c>
      <c r="C46" s="109" t="s">
        <v>116</v>
      </c>
      <c r="D46" s="116" t="s">
        <v>158</v>
      </c>
      <c r="E46" s="105">
        <f>F46+T46+AV46+BH46</f>
        <v>227</v>
      </c>
      <c r="F46" s="105">
        <f t="shared" ref="F46:F51" si="18">SUM(G46:S46)</f>
        <v>206</v>
      </c>
      <c r="G46" s="115">
        <f>37.1+6.64</f>
        <v>43.74</v>
      </c>
      <c r="H46" s="115">
        <v>42.6</v>
      </c>
      <c r="I46" s="115"/>
      <c r="J46" s="115">
        <v>3.49</v>
      </c>
      <c r="K46" s="115">
        <v>25.95</v>
      </c>
      <c r="L46" s="105">
        <v>0</v>
      </c>
      <c r="M46" s="115">
        <v>8.27</v>
      </c>
      <c r="N46" s="105">
        <v>0</v>
      </c>
      <c r="O46" s="115">
        <v>1.11</v>
      </c>
      <c r="P46" s="115">
        <v>10.3</v>
      </c>
      <c r="Q46" s="105">
        <v>0</v>
      </c>
      <c r="R46" s="105">
        <v>0</v>
      </c>
      <c r="S46" s="105">
        <v>70.54</v>
      </c>
      <c r="T46" s="105">
        <f t="shared" ref="T46:T58" si="19">SUM(U46:AU46)</f>
        <v>21</v>
      </c>
      <c r="U46" s="115">
        <v>13.18</v>
      </c>
      <c r="V46" s="115">
        <v>1.67</v>
      </c>
      <c r="W46" s="105">
        <v>0</v>
      </c>
      <c r="X46" s="105">
        <v>0</v>
      </c>
      <c r="Y46" s="105">
        <v>0</v>
      </c>
      <c r="Z46" s="115">
        <v>1.12</v>
      </c>
      <c r="AA46" s="105">
        <v>0</v>
      </c>
      <c r="AB46" s="108">
        <v>0</v>
      </c>
      <c r="AC46" s="115">
        <v>1.43</v>
      </c>
      <c r="AD46" s="105">
        <v>0</v>
      </c>
      <c r="AE46" s="105">
        <v>0</v>
      </c>
      <c r="AF46" s="105"/>
      <c r="AG46" s="115">
        <v>3.6</v>
      </c>
      <c r="AH46" s="105">
        <v>0</v>
      </c>
      <c r="AI46" s="105">
        <v>0</v>
      </c>
      <c r="AJ46" s="105">
        <v>0</v>
      </c>
      <c r="AK46" s="105">
        <v>0</v>
      </c>
      <c r="AL46" s="105">
        <v>0</v>
      </c>
      <c r="AM46" s="105">
        <v>0</v>
      </c>
      <c r="AN46" s="105">
        <v>0</v>
      </c>
      <c r="AO46" s="105">
        <v>0</v>
      </c>
      <c r="AP46" s="105">
        <v>0</v>
      </c>
      <c r="AQ46" s="105">
        <v>0</v>
      </c>
      <c r="AR46" s="105">
        <v>0</v>
      </c>
      <c r="AS46" s="105">
        <v>0</v>
      </c>
      <c r="AT46" s="105">
        <v>0</v>
      </c>
      <c r="AU46" s="105">
        <v>0</v>
      </c>
      <c r="AV46" s="105">
        <v>0</v>
      </c>
      <c r="AW46" s="105">
        <v>0</v>
      </c>
      <c r="AX46" s="105">
        <v>0</v>
      </c>
      <c r="AY46" s="105">
        <v>0</v>
      </c>
      <c r="AZ46" s="105">
        <v>0</v>
      </c>
      <c r="BA46" s="105">
        <v>0</v>
      </c>
      <c r="BB46" s="105">
        <v>0</v>
      </c>
      <c r="BC46" s="105">
        <v>0</v>
      </c>
      <c r="BD46" s="105">
        <v>0</v>
      </c>
      <c r="BE46" s="105">
        <v>0</v>
      </c>
      <c r="BF46" s="105">
        <v>0</v>
      </c>
      <c r="BG46" s="105">
        <v>0</v>
      </c>
      <c r="BH46" s="105"/>
      <c r="BI46" s="105"/>
    </row>
    <row r="47" s="88" customFormat="1" ht="19.5" customHeight="1" spans="1:61">
      <c r="A47" s="109" t="s">
        <v>106</v>
      </c>
      <c r="B47" s="109" t="s">
        <v>165</v>
      </c>
      <c r="C47" s="109" t="s">
        <v>150</v>
      </c>
      <c r="D47" s="110" t="s">
        <v>167</v>
      </c>
      <c r="E47" s="105">
        <f>F47+T47+AV47+BH47</f>
        <v>50</v>
      </c>
      <c r="F47" s="105">
        <f t="shared" si="18"/>
        <v>0</v>
      </c>
      <c r="G47" s="115"/>
      <c r="H47" s="115"/>
      <c r="I47" s="115"/>
      <c r="J47" s="115"/>
      <c r="K47" s="115"/>
      <c r="L47" s="105">
        <v>0</v>
      </c>
      <c r="M47" s="115"/>
      <c r="N47" s="105">
        <v>0</v>
      </c>
      <c r="O47" s="115"/>
      <c r="P47" s="115"/>
      <c r="Q47" s="105">
        <v>0</v>
      </c>
      <c r="R47" s="105">
        <v>0</v>
      </c>
      <c r="S47" s="105"/>
      <c r="T47" s="105">
        <f t="shared" si="19"/>
        <v>50</v>
      </c>
      <c r="U47" s="115">
        <v>0</v>
      </c>
      <c r="V47" s="115">
        <v>0</v>
      </c>
      <c r="W47" s="105">
        <v>0</v>
      </c>
      <c r="X47" s="105">
        <v>0</v>
      </c>
      <c r="Y47" s="105">
        <v>0</v>
      </c>
      <c r="Z47" s="105"/>
      <c r="AA47" s="105">
        <v>0</v>
      </c>
      <c r="AB47" s="108">
        <v>0</v>
      </c>
      <c r="AC47" s="105"/>
      <c r="AD47" s="105">
        <v>0</v>
      </c>
      <c r="AE47" s="105">
        <v>50</v>
      </c>
      <c r="AF47" s="105"/>
      <c r="AG47" s="115"/>
      <c r="AH47" s="105">
        <v>0</v>
      </c>
      <c r="AI47" s="105">
        <v>0</v>
      </c>
      <c r="AJ47" s="105">
        <v>0</v>
      </c>
      <c r="AK47" s="105">
        <v>0</v>
      </c>
      <c r="AL47" s="105">
        <v>0</v>
      </c>
      <c r="AM47" s="105">
        <v>0</v>
      </c>
      <c r="AN47" s="105">
        <v>0</v>
      </c>
      <c r="AO47" s="105">
        <v>0</v>
      </c>
      <c r="AP47" s="105">
        <v>0</v>
      </c>
      <c r="AQ47" s="105">
        <v>0</v>
      </c>
      <c r="AR47" s="105">
        <v>0</v>
      </c>
      <c r="AS47" s="105">
        <v>0</v>
      </c>
      <c r="AT47" s="105">
        <v>0</v>
      </c>
      <c r="AU47" s="105"/>
      <c r="AV47" s="105">
        <v>0</v>
      </c>
      <c r="AW47" s="105">
        <v>0</v>
      </c>
      <c r="AX47" s="105">
        <v>0</v>
      </c>
      <c r="AY47" s="105">
        <v>0</v>
      </c>
      <c r="AZ47" s="105">
        <v>0</v>
      </c>
      <c r="BA47" s="105">
        <v>0</v>
      </c>
      <c r="BB47" s="105">
        <v>0</v>
      </c>
      <c r="BC47" s="105">
        <v>0</v>
      </c>
      <c r="BD47" s="105">
        <v>0</v>
      </c>
      <c r="BE47" s="105">
        <v>0</v>
      </c>
      <c r="BF47" s="105">
        <v>0</v>
      </c>
      <c r="BG47" s="105">
        <v>0</v>
      </c>
      <c r="BH47" s="105"/>
      <c r="BI47" s="105"/>
    </row>
    <row r="48" s="88" customFormat="1" ht="19.5" customHeight="1" spans="1:61">
      <c r="A48" s="109"/>
      <c r="B48" s="109" t="s">
        <v>168</v>
      </c>
      <c r="C48" s="109"/>
      <c r="D48" s="110" t="s">
        <v>169</v>
      </c>
      <c r="E48" s="105">
        <f>SUM(E49:E51)</f>
        <v>19.53</v>
      </c>
      <c r="F48" s="105">
        <f t="shared" ref="F48:BI48" si="20">SUM(F49:F51)</f>
        <v>18.78</v>
      </c>
      <c r="G48" s="105">
        <f t="shared" si="20"/>
        <v>9.47</v>
      </c>
      <c r="H48" s="105">
        <f t="shared" si="20"/>
        <v>4.45</v>
      </c>
      <c r="I48" s="105">
        <f t="shared" si="20"/>
        <v>0</v>
      </c>
      <c r="J48" s="105">
        <f t="shared" si="20"/>
        <v>0</v>
      </c>
      <c r="K48" s="105">
        <f t="shared" si="20"/>
        <v>0</v>
      </c>
      <c r="L48" s="105">
        <f t="shared" si="20"/>
        <v>0</v>
      </c>
      <c r="M48" s="105">
        <f t="shared" si="20"/>
        <v>0</v>
      </c>
      <c r="N48" s="105">
        <f t="shared" si="20"/>
        <v>0</v>
      </c>
      <c r="O48" s="105">
        <f t="shared" si="20"/>
        <v>0</v>
      </c>
      <c r="P48" s="105">
        <f t="shared" si="20"/>
        <v>0</v>
      </c>
      <c r="Q48" s="105">
        <f t="shared" si="20"/>
        <v>0</v>
      </c>
      <c r="R48" s="105">
        <f t="shared" si="20"/>
        <v>0</v>
      </c>
      <c r="S48" s="105">
        <f t="shared" si="20"/>
        <v>4.86</v>
      </c>
      <c r="T48" s="105">
        <f t="shared" si="20"/>
        <v>0.75</v>
      </c>
      <c r="U48" s="105">
        <f t="shared" si="20"/>
        <v>0</v>
      </c>
      <c r="V48" s="105">
        <f t="shared" si="20"/>
        <v>0</v>
      </c>
      <c r="W48" s="105">
        <f t="shared" si="20"/>
        <v>0</v>
      </c>
      <c r="X48" s="105">
        <f t="shared" si="20"/>
        <v>0</v>
      </c>
      <c r="Y48" s="105">
        <f t="shared" si="20"/>
        <v>0</v>
      </c>
      <c r="Z48" s="105">
        <f t="shared" si="20"/>
        <v>0</v>
      </c>
      <c r="AA48" s="105">
        <f t="shared" si="20"/>
        <v>0</v>
      </c>
      <c r="AB48" s="108">
        <f t="shared" si="20"/>
        <v>0</v>
      </c>
      <c r="AC48" s="105">
        <f t="shared" si="20"/>
        <v>0</v>
      </c>
      <c r="AD48" s="105">
        <f t="shared" si="20"/>
        <v>0</v>
      </c>
      <c r="AE48" s="105">
        <f t="shared" si="20"/>
        <v>0</v>
      </c>
      <c r="AF48" s="105">
        <f t="shared" si="20"/>
        <v>0</v>
      </c>
      <c r="AG48" s="105">
        <f t="shared" si="20"/>
        <v>0.75</v>
      </c>
      <c r="AH48" s="105">
        <f t="shared" si="20"/>
        <v>0</v>
      </c>
      <c r="AI48" s="105">
        <f t="shared" si="20"/>
        <v>0</v>
      </c>
      <c r="AJ48" s="105">
        <f t="shared" si="20"/>
        <v>0</v>
      </c>
      <c r="AK48" s="105">
        <f t="shared" si="20"/>
        <v>0</v>
      </c>
      <c r="AL48" s="105">
        <f t="shared" si="20"/>
        <v>0</v>
      </c>
      <c r="AM48" s="105">
        <f t="shared" si="20"/>
        <v>0</v>
      </c>
      <c r="AN48" s="105">
        <f t="shared" si="20"/>
        <v>0</v>
      </c>
      <c r="AO48" s="105">
        <f t="shared" si="20"/>
        <v>0</v>
      </c>
      <c r="AP48" s="105">
        <f t="shared" si="20"/>
        <v>0</v>
      </c>
      <c r="AQ48" s="105">
        <f t="shared" si="20"/>
        <v>0</v>
      </c>
      <c r="AR48" s="105">
        <f t="shared" si="20"/>
        <v>0</v>
      </c>
      <c r="AS48" s="105">
        <f t="shared" si="20"/>
        <v>0</v>
      </c>
      <c r="AT48" s="105">
        <f t="shared" si="20"/>
        <v>0</v>
      </c>
      <c r="AU48" s="105">
        <f t="shared" si="20"/>
        <v>0</v>
      </c>
      <c r="AV48" s="105">
        <f t="shared" si="20"/>
        <v>0</v>
      </c>
      <c r="AW48" s="105">
        <f t="shared" si="20"/>
        <v>0</v>
      </c>
      <c r="AX48" s="105">
        <f t="shared" si="20"/>
        <v>0</v>
      </c>
      <c r="AY48" s="105">
        <f t="shared" si="20"/>
        <v>0</v>
      </c>
      <c r="AZ48" s="105">
        <f t="shared" si="20"/>
        <v>0</v>
      </c>
      <c r="BA48" s="105">
        <f t="shared" si="20"/>
        <v>0</v>
      </c>
      <c r="BB48" s="105">
        <f t="shared" si="20"/>
        <v>0</v>
      </c>
      <c r="BC48" s="105">
        <f t="shared" si="20"/>
        <v>0</v>
      </c>
      <c r="BD48" s="105">
        <f t="shared" si="20"/>
        <v>0</v>
      </c>
      <c r="BE48" s="105">
        <f t="shared" si="20"/>
        <v>0</v>
      </c>
      <c r="BF48" s="105">
        <f t="shared" si="20"/>
        <v>0</v>
      </c>
      <c r="BG48" s="105">
        <f t="shared" si="20"/>
        <v>0</v>
      </c>
      <c r="BH48" s="105">
        <f t="shared" si="20"/>
        <v>0</v>
      </c>
      <c r="BI48" s="105">
        <f t="shared" si="20"/>
        <v>0</v>
      </c>
    </row>
    <row r="49" s="88" customFormat="1" ht="19.5" customHeight="1" spans="1:61">
      <c r="A49" s="109" t="s">
        <v>106</v>
      </c>
      <c r="B49" s="109" t="s">
        <v>170</v>
      </c>
      <c r="C49" s="109" t="s">
        <v>108</v>
      </c>
      <c r="D49" s="110" t="s">
        <v>171</v>
      </c>
      <c r="E49" s="105">
        <f>F49+T49+AV49+BH49</f>
        <v>8.37</v>
      </c>
      <c r="F49" s="105">
        <f t="shared" si="18"/>
        <v>7.62</v>
      </c>
      <c r="G49" s="117">
        <v>5.32</v>
      </c>
      <c r="H49" s="117">
        <v>2.3</v>
      </c>
      <c r="I49" s="105"/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f t="shared" si="19"/>
        <v>0.75</v>
      </c>
      <c r="U49" s="105"/>
      <c r="V49" s="105">
        <v>0</v>
      </c>
      <c r="W49" s="105">
        <v>0</v>
      </c>
      <c r="X49" s="105">
        <v>0</v>
      </c>
      <c r="Y49" s="105">
        <v>0</v>
      </c>
      <c r="Z49" s="105"/>
      <c r="AA49" s="105">
        <v>0</v>
      </c>
      <c r="AB49" s="108">
        <v>0</v>
      </c>
      <c r="AC49" s="105"/>
      <c r="AD49" s="105"/>
      <c r="AE49" s="105">
        <v>0</v>
      </c>
      <c r="AF49" s="105"/>
      <c r="AG49" s="105">
        <v>0.75</v>
      </c>
      <c r="AH49" s="105">
        <v>0</v>
      </c>
      <c r="AI49" s="105">
        <v>0</v>
      </c>
      <c r="AJ49" s="105">
        <v>0</v>
      </c>
      <c r="AK49" s="105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105">
        <v>0</v>
      </c>
      <c r="AS49" s="105">
        <v>0</v>
      </c>
      <c r="AT49" s="105">
        <v>0</v>
      </c>
      <c r="AU49" s="105">
        <v>0</v>
      </c>
      <c r="AV49" s="105">
        <v>0</v>
      </c>
      <c r="AW49" s="105">
        <v>0</v>
      </c>
      <c r="AX49" s="105">
        <v>0</v>
      </c>
      <c r="AY49" s="105">
        <v>0</v>
      </c>
      <c r="AZ49" s="105">
        <v>0</v>
      </c>
      <c r="BA49" s="105">
        <v>0</v>
      </c>
      <c r="BB49" s="105">
        <v>0</v>
      </c>
      <c r="BC49" s="105">
        <v>0</v>
      </c>
      <c r="BD49" s="105">
        <v>0</v>
      </c>
      <c r="BE49" s="105">
        <v>0</v>
      </c>
      <c r="BF49" s="105">
        <v>0</v>
      </c>
      <c r="BG49" s="105">
        <v>0</v>
      </c>
      <c r="BH49" s="105"/>
      <c r="BI49" s="105"/>
    </row>
    <row r="50" s="88" customFormat="1" ht="19.5" customHeight="1" spans="1:61">
      <c r="A50" s="109" t="s">
        <v>106</v>
      </c>
      <c r="B50" s="109" t="s">
        <v>170</v>
      </c>
      <c r="C50" s="109" t="s">
        <v>110</v>
      </c>
      <c r="D50" s="110" t="s">
        <v>172</v>
      </c>
      <c r="E50" s="105">
        <f>F50+T50+AV50+BH50</f>
        <v>0</v>
      </c>
      <c r="F50" s="105">
        <f t="shared" si="18"/>
        <v>0</v>
      </c>
      <c r="G50" s="118"/>
      <c r="H50" s="118"/>
      <c r="I50" s="105">
        <v>0</v>
      </c>
      <c r="J50" s="105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105">
        <v>0</v>
      </c>
      <c r="Q50" s="105">
        <v>0</v>
      </c>
      <c r="R50" s="105">
        <v>0</v>
      </c>
      <c r="S50" s="105">
        <v>0</v>
      </c>
      <c r="T50" s="105">
        <f t="shared" si="19"/>
        <v>0</v>
      </c>
      <c r="U50" s="105"/>
      <c r="V50" s="105">
        <v>0</v>
      </c>
      <c r="W50" s="105">
        <v>0</v>
      </c>
      <c r="X50" s="105">
        <v>0</v>
      </c>
      <c r="Y50" s="105">
        <v>0</v>
      </c>
      <c r="Z50" s="105">
        <v>0</v>
      </c>
      <c r="AA50" s="105">
        <v>0</v>
      </c>
      <c r="AB50" s="108">
        <v>0</v>
      </c>
      <c r="AC50" s="105">
        <v>0</v>
      </c>
      <c r="AD50" s="105">
        <v>0</v>
      </c>
      <c r="AE50" s="105">
        <v>0</v>
      </c>
      <c r="AF50" s="105"/>
      <c r="AG50" s="105">
        <v>0</v>
      </c>
      <c r="AH50" s="105">
        <v>0</v>
      </c>
      <c r="AI50" s="105">
        <v>0</v>
      </c>
      <c r="AJ50" s="105">
        <v>0</v>
      </c>
      <c r="AK50" s="105">
        <v>0</v>
      </c>
      <c r="AL50" s="105">
        <v>0</v>
      </c>
      <c r="AM50" s="105">
        <v>0</v>
      </c>
      <c r="AN50" s="105">
        <v>0</v>
      </c>
      <c r="AO50" s="105">
        <v>0</v>
      </c>
      <c r="AP50" s="105">
        <v>0</v>
      </c>
      <c r="AQ50" s="105">
        <v>0</v>
      </c>
      <c r="AR50" s="105">
        <v>0</v>
      </c>
      <c r="AS50" s="105">
        <v>0</v>
      </c>
      <c r="AT50" s="105">
        <v>0</v>
      </c>
      <c r="AU50" s="105">
        <v>0</v>
      </c>
      <c r="AV50" s="105">
        <v>0</v>
      </c>
      <c r="AW50" s="105">
        <v>0</v>
      </c>
      <c r="AX50" s="105">
        <v>0</v>
      </c>
      <c r="AY50" s="105">
        <v>0</v>
      </c>
      <c r="AZ50" s="105">
        <v>0</v>
      </c>
      <c r="BA50" s="105">
        <v>0</v>
      </c>
      <c r="BB50" s="105">
        <v>0</v>
      </c>
      <c r="BC50" s="105">
        <v>0</v>
      </c>
      <c r="BD50" s="105">
        <v>0</v>
      </c>
      <c r="BE50" s="105">
        <v>0</v>
      </c>
      <c r="BF50" s="105">
        <v>0</v>
      </c>
      <c r="BG50" s="105">
        <v>0</v>
      </c>
      <c r="BH50" s="105"/>
      <c r="BI50" s="105"/>
    </row>
    <row r="51" s="88" customFormat="1" ht="19.5" customHeight="1" spans="1:61">
      <c r="A51" s="109" t="s">
        <v>106</v>
      </c>
      <c r="B51" s="109" t="s">
        <v>170</v>
      </c>
      <c r="C51" s="109" t="s">
        <v>116</v>
      </c>
      <c r="D51" s="110" t="s">
        <v>173</v>
      </c>
      <c r="E51" s="105">
        <f>F51+T51+AV51+BH51</f>
        <v>11.16</v>
      </c>
      <c r="F51" s="105">
        <f t="shared" si="18"/>
        <v>11.16</v>
      </c>
      <c r="G51" s="117">
        <v>4.15</v>
      </c>
      <c r="H51" s="117">
        <v>2.15</v>
      </c>
      <c r="I51" s="105">
        <v>0</v>
      </c>
      <c r="J51" s="105"/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4.86</v>
      </c>
      <c r="T51" s="105">
        <f t="shared" si="19"/>
        <v>0</v>
      </c>
      <c r="U51" s="105"/>
      <c r="V51" s="105">
        <v>0</v>
      </c>
      <c r="W51" s="105">
        <v>0</v>
      </c>
      <c r="X51" s="105">
        <v>0</v>
      </c>
      <c r="Y51" s="105">
        <v>0</v>
      </c>
      <c r="Z51" s="105">
        <v>0</v>
      </c>
      <c r="AA51" s="105">
        <v>0</v>
      </c>
      <c r="AB51" s="108">
        <v>0</v>
      </c>
      <c r="AC51" s="105">
        <v>0</v>
      </c>
      <c r="AD51" s="105">
        <v>0</v>
      </c>
      <c r="AE51" s="105">
        <v>0</v>
      </c>
      <c r="AF51" s="105"/>
      <c r="AG51" s="105">
        <v>0</v>
      </c>
      <c r="AH51" s="105">
        <v>0</v>
      </c>
      <c r="AI51" s="105">
        <v>0</v>
      </c>
      <c r="AJ51" s="105">
        <v>0</v>
      </c>
      <c r="AK51" s="105">
        <v>0</v>
      </c>
      <c r="AL51" s="105">
        <v>0</v>
      </c>
      <c r="AM51" s="105">
        <v>0</v>
      </c>
      <c r="AN51" s="105">
        <v>0</v>
      </c>
      <c r="AO51" s="105">
        <v>0</v>
      </c>
      <c r="AP51" s="105">
        <v>0</v>
      </c>
      <c r="AQ51" s="105">
        <v>0</v>
      </c>
      <c r="AR51" s="105">
        <v>0</v>
      </c>
      <c r="AS51" s="105">
        <v>0</v>
      </c>
      <c r="AT51" s="105">
        <v>0</v>
      </c>
      <c r="AU51" s="105"/>
      <c r="AV51" s="105">
        <v>0</v>
      </c>
      <c r="AW51" s="105">
        <v>0</v>
      </c>
      <c r="AX51" s="105">
        <v>0</v>
      </c>
      <c r="AY51" s="105">
        <v>0</v>
      </c>
      <c r="AZ51" s="105">
        <v>0</v>
      </c>
      <c r="BA51" s="105">
        <v>0</v>
      </c>
      <c r="BB51" s="105">
        <v>0</v>
      </c>
      <c r="BC51" s="105">
        <v>0</v>
      </c>
      <c r="BD51" s="105">
        <v>0</v>
      </c>
      <c r="BE51" s="105">
        <v>0</v>
      </c>
      <c r="BF51" s="105">
        <v>0</v>
      </c>
      <c r="BG51" s="105">
        <v>0</v>
      </c>
      <c r="BH51" s="105"/>
      <c r="BI51" s="105"/>
    </row>
    <row r="52" s="88" customFormat="1" ht="19.5" customHeight="1" spans="1:61">
      <c r="A52" s="109"/>
      <c r="B52" s="109" t="s">
        <v>174</v>
      </c>
      <c r="C52" s="109"/>
      <c r="D52" s="110" t="s">
        <v>175</v>
      </c>
      <c r="E52" s="105">
        <f>SUM(E53:E55)</f>
        <v>24.65</v>
      </c>
      <c r="F52" s="105">
        <f t="shared" ref="F52:BI52" si="21">SUM(F53:F55)</f>
        <v>3.78</v>
      </c>
      <c r="G52" s="105">
        <f t="shared" si="21"/>
        <v>0.84</v>
      </c>
      <c r="H52" s="105">
        <f t="shared" si="21"/>
        <v>0.43</v>
      </c>
      <c r="I52" s="105">
        <f t="shared" si="21"/>
        <v>0</v>
      </c>
      <c r="J52" s="105">
        <f t="shared" si="21"/>
        <v>0</v>
      </c>
      <c r="K52" s="105">
        <f t="shared" si="21"/>
        <v>0</v>
      </c>
      <c r="L52" s="105">
        <f t="shared" si="21"/>
        <v>0</v>
      </c>
      <c r="M52" s="105">
        <f t="shared" si="21"/>
        <v>0</v>
      </c>
      <c r="N52" s="105">
        <f t="shared" si="21"/>
        <v>0</v>
      </c>
      <c r="O52" s="105">
        <f t="shared" si="21"/>
        <v>0</v>
      </c>
      <c r="P52" s="105">
        <f t="shared" si="21"/>
        <v>0</v>
      </c>
      <c r="Q52" s="105">
        <f t="shared" si="21"/>
        <v>0</v>
      </c>
      <c r="R52" s="105">
        <f t="shared" si="21"/>
        <v>0</v>
      </c>
      <c r="S52" s="105">
        <f t="shared" si="21"/>
        <v>2.51</v>
      </c>
      <c r="T52" s="105">
        <f t="shared" si="21"/>
        <v>20.87</v>
      </c>
      <c r="U52" s="105">
        <f t="shared" si="21"/>
        <v>16.04</v>
      </c>
      <c r="V52" s="105">
        <f t="shared" si="21"/>
        <v>4.7</v>
      </c>
      <c r="W52" s="105">
        <f t="shared" si="21"/>
        <v>0</v>
      </c>
      <c r="X52" s="105">
        <f t="shared" si="21"/>
        <v>0</v>
      </c>
      <c r="Y52" s="105">
        <f t="shared" si="21"/>
        <v>0</v>
      </c>
      <c r="Z52" s="105">
        <f t="shared" si="21"/>
        <v>0</v>
      </c>
      <c r="AA52" s="105">
        <f t="shared" si="21"/>
        <v>0</v>
      </c>
      <c r="AB52" s="108">
        <f t="shared" si="21"/>
        <v>0</v>
      </c>
      <c r="AC52" s="105">
        <f t="shared" si="21"/>
        <v>0</v>
      </c>
      <c r="AD52" s="105">
        <f t="shared" si="21"/>
        <v>0</v>
      </c>
      <c r="AE52" s="105">
        <f t="shared" si="21"/>
        <v>0</v>
      </c>
      <c r="AF52" s="105">
        <f t="shared" si="21"/>
        <v>0</v>
      </c>
      <c r="AG52" s="105">
        <f t="shared" si="21"/>
        <v>0.13</v>
      </c>
      <c r="AH52" s="105">
        <f t="shared" si="21"/>
        <v>0</v>
      </c>
      <c r="AI52" s="105">
        <f t="shared" si="21"/>
        <v>0</v>
      </c>
      <c r="AJ52" s="105">
        <f t="shared" si="21"/>
        <v>0</v>
      </c>
      <c r="AK52" s="105">
        <f t="shared" si="21"/>
        <v>0</v>
      </c>
      <c r="AL52" s="105">
        <f t="shared" si="21"/>
        <v>0</v>
      </c>
      <c r="AM52" s="105">
        <f t="shared" si="21"/>
        <v>0</v>
      </c>
      <c r="AN52" s="105">
        <f t="shared" si="21"/>
        <v>0</v>
      </c>
      <c r="AO52" s="105">
        <f t="shared" si="21"/>
        <v>0</v>
      </c>
      <c r="AP52" s="105">
        <f t="shared" si="21"/>
        <v>0</v>
      </c>
      <c r="AQ52" s="105">
        <f t="shared" si="21"/>
        <v>0</v>
      </c>
      <c r="AR52" s="105">
        <f t="shared" si="21"/>
        <v>0</v>
      </c>
      <c r="AS52" s="105">
        <f t="shared" si="21"/>
        <v>0</v>
      </c>
      <c r="AT52" s="105">
        <f t="shared" si="21"/>
        <v>0</v>
      </c>
      <c r="AU52" s="105">
        <f t="shared" si="21"/>
        <v>0</v>
      </c>
      <c r="AV52" s="105">
        <f t="shared" si="21"/>
        <v>0</v>
      </c>
      <c r="AW52" s="105">
        <f t="shared" si="21"/>
        <v>0</v>
      </c>
      <c r="AX52" s="105">
        <f t="shared" si="21"/>
        <v>0</v>
      </c>
      <c r="AY52" s="105">
        <f t="shared" si="21"/>
        <v>0</v>
      </c>
      <c r="AZ52" s="105">
        <f t="shared" si="21"/>
        <v>0</v>
      </c>
      <c r="BA52" s="105">
        <f t="shared" si="21"/>
        <v>0</v>
      </c>
      <c r="BB52" s="105">
        <f t="shared" si="21"/>
        <v>0</v>
      </c>
      <c r="BC52" s="105">
        <f t="shared" si="21"/>
        <v>0</v>
      </c>
      <c r="BD52" s="105">
        <f t="shared" si="21"/>
        <v>0</v>
      </c>
      <c r="BE52" s="105">
        <f t="shared" si="21"/>
        <v>0</v>
      </c>
      <c r="BF52" s="105">
        <f t="shared" si="21"/>
        <v>0</v>
      </c>
      <c r="BG52" s="105">
        <f t="shared" si="21"/>
        <v>0</v>
      </c>
      <c r="BH52" s="105">
        <f t="shared" si="21"/>
        <v>0</v>
      </c>
      <c r="BI52" s="105">
        <f t="shared" si="21"/>
        <v>0</v>
      </c>
    </row>
    <row r="53" s="88" customFormat="1" ht="19.5" customHeight="1" spans="1:61">
      <c r="A53" s="109" t="s">
        <v>106</v>
      </c>
      <c r="B53" s="109" t="s">
        <v>176</v>
      </c>
      <c r="C53" s="109" t="s">
        <v>108</v>
      </c>
      <c r="D53" s="110" t="s">
        <v>177</v>
      </c>
      <c r="E53" s="105">
        <f>F53+T53+AV53+BH53</f>
        <v>1.4</v>
      </c>
      <c r="F53" s="105">
        <f>SUM(G53:S53)</f>
        <v>1.27</v>
      </c>
      <c r="G53" s="112">
        <v>0.84</v>
      </c>
      <c r="H53" s="112">
        <v>0.43</v>
      </c>
      <c r="I53" s="105"/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0</v>
      </c>
      <c r="S53" s="105">
        <v>0</v>
      </c>
      <c r="T53" s="105">
        <f t="shared" si="19"/>
        <v>0.13</v>
      </c>
      <c r="U53" s="105"/>
      <c r="V53" s="105"/>
      <c r="W53" s="105"/>
      <c r="X53" s="105"/>
      <c r="Y53" s="105"/>
      <c r="Z53" s="105"/>
      <c r="AA53" s="105"/>
      <c r="AB53" s="108"/>
      <c r="AC53" s="105"/>
      <c r="AD53" s="105">
        <v>0</v>
      </c>
      <c r="AE53" s="105">
        <v>0</v>
      </c>
      <c r="AF53" s="105"/>
      <c r="AG53" s="105">
        <v>0.13</v>
      </c>
      <c r="AH53" s="105">
        <v>0</v>
      </c>
      <c r="AI53" s="105">
        <v>0</v>
      </c>
      <c r="AJ53" s="105">
        <v>0</v>
      </c>
      <c r="AK53" s="105">
        <v>0</v>
      </c>
      <c r="AL53" s="105">
        <v>0</v>
      </c>
      <c r="AM53" s="105">
        <v>0</v>
      </c>
      <c r="AN53" s="105">
        <v>0</v>
      </c>
      <c r="AO53" s="105">
        <v>0</v>
      </c>
      <c r="AP53" s="105">
        <v>0</v>
      </c>
      <c r="AQ53" s="105">
        <v>0</v>
      </c>
      <c r="AR53" s="105">
        <v>0</v>
      </c>
      <c r="AS53" s="105">
        <v>0</v>
      </c>
      <c r="AT53" s="105">
        <v>0</v>
      </c>
      <c r="AU53" s="105">
        <v>0</v>
      </c>
      <c r="AV53" s="105">
        <v>0</v>
      </c>
      <c r="AW53" s="105">
        <v>0</v>
      </c>
      <c r="AX53" s="105">
        <v>0</v>
      </c>
      <c r="AY53" s="105">
        <v>0</v>
      </c>
      <c r="AZ53" s="105">
        <v>0</v>
      </c>
      <c r="BA53" s="105">
        <v>0</v>
      </c>
      <c r="BB53" s="105">
        <v>0</v>
      </c>
      <c r="BC53" s="105">
        <v>0</v>
      </c>
      <c r="BD53" s="105">
        <v>0</v>
      </c>
      <c r="BE53" s="105">
        <v>0</v>
      </c>
      <c r="BF53" s="105">
        <v>0</v>
      </c>
      <c r="BG53" s="105">
        <v>0</v>
      </c>
      <c r="BH53" s="105"/>
      <c r="BI53" s="105"/>
    </row>
    <row r="54" s="88" customFormat="1" ht="19.5" customHeight="1" spans="1:61">
      <c r="A54" s="109" t="s">
        <v>106</v>
      </c>
      <c r="B54" s="109" t="s">
        <v>176</v>
      </c>
      <c r="C54" s="109" t="s">
        <v>110</v>
      </c>
      <c r="D54" s="110" t="s">
        <v>178</v>
      </c>
      <c r="E54" s="105">
        <f>F54+T54+AV54+BH54</f>
        <v>20.74</v>
      </c>
      <c r="F54" s="105">
        <f t="shared" ref="F54:F58" si="22">SUM(G54:S54)</f>
        <v>0</v>
      </c>
      <c r="G54" s="118"/>
      <c r="H54" s="118"/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f t="shared" si="19"/>
        <v>20.74</v>
      </c>
      <c r="U54" s="118">
        <v>16.04</v>
      </c>
      <c r="V54" s="118">
        <v>4.7</v>
      </c>
      <c r="W54" s="105">
        <v>0</v>
      </c>
      <c r="X54" s="105">
        <v>0</v>
      </c>
      <c r="Y54" s="105">
        <v>0</v>
      </c>
      <c r="Z54" s="105">
        <v>0</v>
      </c>
      <c r="AA54" s="105">
        <v>0</v>
      </c>
      <c r="AB54" s="108">
        <v>0</v>
      </c>
      <c r="AC54" s="105">
        <v>0</v>
      </c>
      <c r="AD54" s="105">
        <v>0</v>
      </c>
      <c r="AE54" s="105">
        <v>0</v>
      </c>
      <c r="AF54" s="105"/>
      <c r="AG54" s="105">
        <v>0</v>
      </c>
      <c r="AH54" s="105">
        <v>0</v>
      </c>
      <c r="AI54" s="105">
        <v>0</v>
      </c>
      <c r="AJ54" s="105">
        <v>0</v>
      </c>
      <c r="AK54" s="105">
        <v>0</v>
      </c>
      <c r="AL54" s="105">
        <v>0</v>
      </c>
      <c r="AM54" s="105">
        <v>0</v>
      </c>
      <c r="AN54" s="105">
        <v>0</v>
      </c>
      <c r="AO54" s="105">
        <v>0</v>
      </c>
      <c r="AP54" s="105">
        <v>0</v>
      </c>
      <c r="AQ54" s="105">
        <v>0</v>
      </c>
      <c r="AR54" s="105">
        <v>0</v>
      </c>
      <c r="AS54" s="105">
        <v>0</v>
      </c>
      <c r="AT54" s="105">
        <v>0</v>
      </c>
      <c r="AU54" s="105">
        <v>0</v>
      </c>
      <c r="AV54" s="105">
        <v>0</v>
      </c>
      <c r="AW54" s="105">
        <v>0</v>
      </c>
      <c r="AX54" s="105">
        <v>0</v>
      </c>
      <c r="AY54" s="105">
        <v>0</v>
      </c>
      <c r="AZ54" s="105">
        <v>0</v>
      </c>
      <c r="BA54" s="105">
        <v>0</v>
      </c>
      <c r="BB54" s="105">
        <v>0</v>
      </c>
      <c r="BC54" s="105">
        <v>0</v>
      </c>
      <c r="BD54" s="105">
        <v>0</v>
      </c>
      <c r="BE54" s="105">
        <v>0</v>
      </c>
      <c r="BF54" s="105">
        <v>0</v>
      </c>
      <c r="BG54" s="105">
        <v>0</v>
      </c>
      <c r="BH54" s="105"/>
      <c r="BI54" s="105"/>
    </row>
    <row r="55" s="88" customFormat="1" ht="19.5" customHeight="1" spans="1:61">
      <c r="A55" s="109" t="s">
        <v>106</v>
      </c>
      <c r="B55" s="109" t="s">
        <v>176</v>
      </c>
      <c r="C55" s="109" t="s">
        <v>116</v>
      </c>
      <c r="D55" s="110" t="s">
        <v>179</v>
      </c>
      <c r="E55" s="105">
        <f>F55+T55+AV55+BH55</f>
        <v>2.51</v>
      </c>
      <c r="F55" s="105">
        <f t="shared" si="22"/>
        <v>2.51</v>
      </c>
      <c r="G55" s="112"/>
      <c r="H55" s="112"/>
      <c r="I55" s="105">
        <v>0</v>
      </c>
      <c r="J55" s="105"/>
      <c r="K55" s="105"/>
      <c r="L55" s="105"/>
      <c r="M55" s="105"/>
      <c r="N55" s="105"/>
      <c r="O55" s="105"/>
      <c r="P55" s="105"/>
      <c r="Q55" s="105"/>
      <c r="R55" s="105"/>
      <c r="S55" s="105">
        <v>2.51</v>
      </c>
      <c r="T55" s="105">
        <f t="shared" si="19"/>
        <v>0</v>
      </c>
      <c r="U55" s="105"/>
      <c r="V55" s="105"/>
      <c r="W55" s="105">
        <v>0</v>
      </c>
      <c r="X55" s="105">
        <v>0</v>
      </c>
      <c r="Y55" s="105">
        <v>0</v>
      </c>
      <c r="Z55" s="105"/>
      <c r="AA55" s="105">
        <v>0</v>
      </c>
      <c r="AB55" s="108">
        <v>0</v>
      </c>
      <c r="AC55" s="105"/>
      <c r="AD55" s="105">
        <v>0</v>
      </c>
      <c r="AE55" s="105">
        <v>0</v>
      </c>
      <c r="AF55" s="105"/>
      <c r="AG55" s="105">
        <v>0</v>
      </c>
      <c r="AH55" s="105">
        <v>0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</v>
      </c>
      <c r="AO55" s="105">
        <v>0</v>
      </c>
      <c r="AP55" s="105">
        <v>0</v>
      </c>
      <c r="AQ55" s="105">
        <v>0</v>
      </c>
      <c r="AR55" s="105">
        <v>0</v>
      </c>
      <c r="AS55" s="105">
        <v>0</v>
      </c>
      <c r="AT55" s="105">
        <v>0</v>
      </c>
      <c r="AU55" s="105"/>
      <c r="AV55" s="105">
        <v>0</v>
      </c>
      <c r="AW55" s="105">
        <v>0</v>
      </c>
      <c r="AX55" s="105">
        <v>0</v>
      </c>
      <c r="AY55" s="105">
        <v>0</v>
      </c>
      <c r="AZ55" s="105">
        <v>0</v>
      </c>
      <c r="BA55" s="105">
        <v>0</v>
      </c>
      <c r="BB55" s="105">
        <v>0</v>
      </c>
      <c r="BC55" s="105">
        <v>0</v>
      </c>
      <c r="BD55" s="105">
        <v>0</v>
      </c>
      <c r="BE55" s="105">
        <v>0</v>
      </c>
      <c r="BF55" s="105">
        <v>0</v>
      </c>
      <c r="BG55" s="105">
        <v>0</v>
      </c>
      <c r="BH55" s="105"/>
      <c r="BI55" s="105"/>
    </row>
    <row r="56" s="88" customFormat="1" ht="19.5" customHeight="1" spans="1:61">
      <c r="A56" s="109"/>
      <c r="B56" s="109" t="s">
        <v>180</v>
      </c>
      <c r="C56" s="109"/>
      <c r="D56" s="110" t="s">
        <v>181</v>
      </c>
      <c r="E56" s="105">
        <f>SUM(E57:E58)</f>
        <v>12.22</v>
      </c>
      <c r="F56" s="105">
        <f t="shared" ref="F56:BI56" si="23">SUM(F57:F58)</f>
        <v>11.99</v>
      </c>
      <c r="G56" s="105">
        <f t="shared" si="23"/>
        <v>7.88</v>
      </c>
      <c r="H56" s="105">
        <f t="shared" si="23"/>
        <v>1.6</v>
      </c>
      <c r="I56" s="105">
        <f t="shared" si="23"/>
        <v>0</v>
      </c>
      <c r="J56" s="105">
        <f t="shared" si="23"/>
        <v>0</v>
      </c>
      <c r="K56" s="105">
        <f t="shared" si="23"/>
        <v>0</v>
      </c>
      <c r="L56" s="105">
        <f t="shared" si="23"/>
        <v>0</v>
      </c>
      <c r="M56" s="105">
        <f t="shared" si="23"/>
        <v>0</v>
      </c>
      <c r="N56" s="105">
        <f t="shared" si="23"/>
        <v>0</v>
      </c>
      <c r="O56" s="105">
        <f t="shared" si="23"/>
        <v>0</v>
      </c>
      <c r="P56" s="105">
        <f t="shared" si="23"/>
        <v>0</v>
      </c>
      <c r="Q56" s="105">
        <f t="shared" si="23"/>
        <v>0</v>
      </c>
      <c r="R56" s="105">
        <f t="shared" si="23"/>
        <v>0</v>
      </c>
      <c r="S56" s="105">
        <f t="shared" si="23"/>
        <v>2.51</v>
      </c>
      <c r="T56" s="105">
        <f t="shared" si="23"/>
        <v>0.23</v>
      </c>
      <c r="U56" s="105">
        <f t="shared" si="23"/>
        <v>0</v>
      </c>
      <c r="V56" s="105">
        <f t="shared" si="23"/>
        <v>0</v>
      </c>
      <c r="W56" s="105">
        <f t="shared" si="23"/>
        <v>0</v>
      </c>
      <c r="X56" s="105">
        <f t="shared" si="23"/>
        <v>0</v>
      </c>
      <c r="Y56" s="105">
        <f t="shared" si="23"/>
        <v>0</v>
      </c>
      <c r="Z56" s="105">
        <f t="shared" si="23"/>
        <v>0</v>
      </c>
      <c r="AA56" s="105">
        <f t="shared" si="23"/>
        <v>0</v>
      </c>
      <c r="AB56" s="108">
        <f t="shared" si="23"/>
        <v>0</v>
      </c>
      <c r="AC56" s="105">
        <f t="shared" si="23"/>
        <v>0</v>
      </c>
      <c r="AD56" s="105">
        <f t="shared" si="23"/>
        <v>0</v>
      </c>
      <c r="AE56" s="105">
        <f t="shared" si="23"/>
        <v>0</v>
      </c>
      <c r="AF56" s="105">
        <f t="shared" si="23"/>
        <v>0</v>
      </c>
      <c r="AG56" s="105">
        <f t="shared" si="23"/>
        <v>0.23</v>
      </c>
      <c r="AH56" s="105">
        <f t="shared" si="23"/>
        <v>0</v>
      </c>
      <c r="AI56" s="105">
        <f t="shared" si="23"/>
        <v>0</v>
      </c>
      <c r="AJ56" s="105">
        <f t="shared" si="23"/>
        <v>0</v>
      </c>
      <c r="AK56" s="105">
        <f t="shared" si="23"/>
        <v>0</v>
      </c>
      <c r="AL56" s="105">
        <f t="shared" si="23"/>
        <v>0</v>
      </c>
      <c r="AM56" s="105">
        <f t="shared" si="23"/>
        <v>0</v>
      </c>
      <c r="AN56" s="105">
        <f t="shared" si="23"/>
        <v>0</v>
      </c>
      <c r="AO56" s="105">
        <f t="shared" si="23"/>
        <v>0</v>
      </c>
      <c r="AP56" s="105">
        <f t="shared" si="23"/>
        <v>0</v>
      </c>
      <c r="AQ56" s="105">
        <f t="shared" si="23"/>
        <v>0</v>
      </c>
      <c r="AR56" s="105">
        <f t="shared" si="23"/>
        <v>0</v>
      </c>
      <c r="AS56" s="105">
        <f t="shared" si="23"/>
        <v>0</v>
      </c>
      <c r="AT56" s="105">
        <f t="shared" si="23"/>
        <v>0</v>
      </c>
      <c r="AU56" s="105">
        <f t="shared" si="23"/>
        <v>0</v>
      </c>
      <c r="AV56" s="105">
        <f t="shared" si="23"/>
        <v>0</v>
      </c>
      <c r="AW56" s="105">
        <f t="shared" si="23"/>
        <v>0</v>
      </c>
      <c r="AX56" s="105">
        <f t="shared" si="23"/>
        <v>0</v>
      </c>
      <c r="AY56" s="105">
        <f t="shared" si="23"/>
        <v>0</v>
      </c>
      <c r="AZ56" s="105">
        <f t="shared" si="23"/>
        <v>0</v>
      </c>
      <c r="BA56" s="105">
        <f t="shared" si="23"/>
        <v>0</v>
      </c>
      <c r="BB56" s="105">
        <f t="shared" si="23"/>
        <v>0</v>
      </c>
      <c r="BC56" s="105">
        <f t="shared" si="23"/>
        <v>0</v>
      </c>
      <c r="BD56" s="105">
        <f t="shared" si="23"/>
        <v>0</v>
      </c>
      <c r="BE56" s="105">
        <f t="shared" si="23"/>
        <v>0</v>
      </c>
      <c r="BF56" s="105">
        <f t="shared" si="23"/>
        <v>0</v>
      </c>
      <c r="BG56" s="105">
        <f t="shared" si="23"/>
        <v>0</v>
      </c>
      <c r="BH56" s="105">
        <f t="shared" si="23"/>
        <v>0</v>
      </c>
      <c r="BI56" s="105">
        <f t="shared" si="23"/>
        <v>0</v>
      </c>
    </row>
    <row r="57" s="88" customFormat="1" ht="21.75" customHeight="1" spans="1:61">
      <c r="A57" s="109" t="s">
        <v>106</v>
      </c>
      <c r="B57" s="109" t="s">
        <v>182</v>
      </c>
      <c r="C57" s="109" t="s">
        <v>108</v>
      </c>
      <c r="D57" s="110" t="s">
        <v>183</v>
      </c>
      <c r="E57" s="105">
        <f>F57+T57+AV57+BH57</f>
        <v>7.64</v>
      </c>
      <c r="F57" s="105">
        <f t="shared" si="22"/>
        <v>7.41</v>
      </c>
      <c r="G57" s="113">
        <v>6.52</v>
      </c>
      <c r="H57" s="113">
        <v>0.89</v>
      </c>
      <c r="I57" s="105"/>
      <c r="J57" s="105"/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f t="shared" si="19"/>
        <v>0.23</v>
      </c>
      <c r="U57" s="105"/>
      <c r="V57" s="105"/>
      <c r="W57" s="105">
        <v>0</v>
      </c>
      <c r="X57" s="105">
        <v>0</v>
      </c>
      <c r="Y57" s="105">
        <v>0</v>
      </c>
      <c r="Z57" s="105"/>
      <c r="AA57" s="105"/>
      <c r="AB57" s="108"/>
      <c r="AC57" s="105"/>
      <c r="AD57" s="105"/>
      <c r="AE57" s="105"/>
      <c r="AF57" s="105"/>
      <c r="AG57" s="105">
        <v>0.23</v>
      </c>
      <c r="AH57" s="105"/>
      <c r="AI57" s="105">
        <v>0</v>
      </c>
      <c r="AJ57" s="105">
        <v>0</v>
      </c>
      <c r="AK57" s="105">
        <v>0</v>
      </c>
      <c r="AL57" s="105">
        <v>0</v>
      </c>
      <c r="AM57" s="105">
        <v>0</v>
      </c>
      <c r="AN57" s="105">
        <v>0</v>
      </c>
      <c r="AO57" s="105">
        <v>0</v>
      </c>
      <c r="AP57" s="105">
        <v>0</v>
      </c>
      <c r="AQ57" s="105">
        <v>0</v>
      </c>
      <c r="AR57" s="105">
        <v>0</v>
      </c>
      <c r="AS57" s="105">
        <v>0</v>
      </c>
      <c r="AT57" s="105">
        <v>0</v>
      </c>
      <c r="AU57" s="105"/>
      <c r="AV57" s="105">
        <v>0</v>
      </c>
      <c r="AW57" s="105">
        <v>0</v>
      </c>
      <c r="AX57" s="105"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0</v>
      </c>
      <c r="BE57" s="105">
        <v>0</v>
      </c>
      <c r="BF57" s="105">
        <v>0</v>
      </c>
      <c r="BG57" s="105">
        <v>0</v>
      </c>
      <c r="BH57" s="105"/>
      <c r="BI57" s="105"/>
    </row>
    <row r="58" s="88" customFormat="1" ht="19.5" customHeight="1" spans="1:61">
      <c r="A58" s="109" t="s">
        <v>106</v>
      </c>
      <c r="B58" s="109" t="s">
        <v>182</v>
      </c>
      <c r="C58" s="109" t="s">
        <v>116</v>
      </c>
      <c r="D58" s="110" t="s">
        <v>184</v>
      </c>
      <c r="E58" s="105">
        <f>F58+T58+AV58+BH58</f>
        <v>4.58</v>
      </c>
      <c r="F58" s="105">
        <f t="shared" si="22"/>
        <v>4.58</v>
      </c>
      <c r="G58" s="113">
        <v>1.36</v>
      </c>
      <c r="H58" s="113">
        <v>0.71</v>
      </c>
      <c r="I58" s="105"/>
      <c r="J58" s="105"/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2.51</v>
      </c>
      <c r="T58" s="105">
        <f t="shared" si="19"/>
        <v>0</v>
      </c>
      <c r="U58" s="105"/>
      <c r="V58" s="105"/>
      <c r="W58" s="105">
        <v>0</v>
      </c>
      <c r="X58" s="105">
        <v>0</v>
      </c>
      <c r="Y58" s="105">
        <v>0</v>
      </c>
      <c r="Z58" s="105"/>
      <c r="AA58" s="105"/>
      <c r="AB58" s="108"/>
      <c r="AC58" s="105"/>
      <c r="AD58" s="105"/>
      <c r="AE58" s="105"/>
      <c r="AF58" s="105"/>
      <c r="AG58" s="105"/>
      <c r="AH58" s="105"/>
      <c r="AI58" s="105">
        <v>0</v>
      </c>
      <c r="AJ58" s="105">
        <v>0</v>
      </c>
      <c r="AK58" s="105">
        <v>0</v>
      </c>
      <c r="AL58" s="105">
        <v>0</v>
      </c>
      <c r="AM58" s="105">
        <v>0</v>
      </c>
      <c r="AN58" s="105">
        <v>0</v>
      </c>
      <c r="AO58" s="105">
        <v>0</v>
      </c>
      <c r="AP58" s="105">
        <v>0</v>
      </c>
      <c r="AQ58" s="105">
        <v>0</v>
      </c>
      <c r="AR58" s="105">
        <v>0</v>
      </c>
      <c r="AS58" s="105">
        <v>0</v>
      </c>
      <c r="AT58" s="105">
        <v>0</v>
      </c>
      <c r="AU58" s="105"/>
      <c r="AV58" s="105">
        <v>0</v>
      </c>
      <c r="AW58" s="105">
        <v>0</v>
      </c>
      <c r="AX58" s="105">
        <v>0</v>
      </c>
      <c r="AY58" s="105">
        <v>0</v>
      </c>
      <c r="AZ58" s="105">
        <v>0</v>
      </c>
      <c r="BA58" s="105">
        <v>0</v>
      </c>
      <c r="BB58" s="105">
        <v>0</v>
      </c>
      <c r="BC58" s="105">
        <v>0</v>
      </c>
      <c r="BD58" s="105">
        <v>0</v>
      </c>
      <c r="BE58" s="105">
        <v>0</v>
      </c>
      <c r="BF58" s="105">
        <v>0</v>
      </c>
      <c r="BG58" s="105">
        <v>0</v>
      </c>
      <c r="BH58" s="105"/>
      <c r="BI58" s="105"/>
    </row>
    <row r="59" s="87" customFormat="1" ht="19.5" customHeight="1" spans="1:62">
      <c r="A59" s="106"/>
      <c r="B59" s="106"/>
      <c r="C59" s="106"/>
      <c r="D59" s="107" t="s">
        <v>22</v>
      </c>
      <c r="E59" s="108">
        <f>E60+E62+E64+E68</f>
        <v>55.9</v>
      </c>
      <c r="F59" s="108">
        <f t="shared" ref="F59:BI59" si="24">F60+F62+F64+F68</f>
        <v>34</v>
      </c>
      <c r="G59" s="108">
        <f t="shared" si="24"/>
        <v>5.59</v>
      </c>
      <c r="H59" s="108">
        <f t="shared" si="24"/>
        <v>2.41</v>
      </c>
      <c r="I59" s="108">
        <f t="shared" si="24"/>
        <v>3</v>
      </c>
      <c r="J59" s="108">
        <f t="shared" si="24"/>
        <v>23</v>
      </c>
      <c r="K59" s="108">
        <f t="shared" si="24"/>
        <v>0</v>
      </c>
      <c r="L59" s="108">
        <f t="shared" si="24"/>
        <v>0</v>
      </c>
      <c r="M59" s="108">
        <f t="shared" si="24"/>
        <v>0</v>
      </c>
      <c r="N59" s="108">
        <f t="shared" si="24"/>
        <v>0</v>
      </c>
      <c r="O59" s="108">
        <f t="shared" si="24"/>
        <v>0</v>
      </c>
      <c r="P59" s="108">
        <f t="shared" si="24"/>
        <v>0</v>
      </c>
      <c r="Q59" s="108">
        <f t="shared" si="24"/>
        <v>0</v>
      </c>
      <c r="R59" s="108">
        <f t="shared" si="24"/>
        <v>0</v>
      </c>
      <c r="S59" s="108">
        <f t="shared" si="24"/>
        <v>0</v>
      </c>
      <c r="T59" s="108">
        <f t="shared" si="24"/>
        <v>21.9</v>
      </c>
      <c r="U59" s="108">
        <f t="shared" si="24"/>
        <v>8</v>
      </c>
      <c r="V59" s="108">
        <f t="shared" si="24"/>
        <v>3.08</v>
      </c>
      <c r="W59" s="108">
        <f t="shared" si="24"/>
        <v>0</v>
      </c>
      <c r="X59" s="105">
        <f t="shared" si="24"/>
        <v>1</v>
      </c>
      <c r="Y59" s="108">
        <f t="shared" si="24"/>
        <v>0</v>
      </c>
      <c r="Z59" s="108">
        <f t="shared" si="24"/>
        <v>6.72</v>
      </c>
      <c r="AA59" s="108">
        <f t="shared" si="24"/>
        <v>0</v>
      </c>
      <c r="AB59" s="108">
        <f t="shared" si="24"/>
        <v>0</v>
      </c>
      <c r="AC59" s="108">
        <f t="shared" si="24"/>
        <v>1</v>
      </c>
      <c r="AD59" s="108">
        <f t="shared" si="24"/>
        <v>2</v>
      </c>
      <c r="AE59" s="108">
        <f t="shared" si="24"/>
        <v>0</v>
      </c>
      <c r="AF59" s="108">
        <f t="shared" si="24"/>
        <v>0</v>
      </c>
      <c r="AG59" s="108">
        <f t="shared" si="24"/>
        <v>0.1</v>
      </c>
      <c r="AH59" s="108">
        <f t="shared" si="24"/>
        <v>0</v>
      </c>
      <c r="AI59" s="108">
        <f t="shared" si="24"/>
        <v>0</v>
      </c>
      <c r="AJ59" s="108">
        <f t="shared" si="24"/>
        <v>0</v>
      </c>
      <c r="AK59" s="108">
        <f t="shared" si="24"/>
        <v>0</v>
      </c>
      <c r="AL59" s="108">
        <f t="shared" si="24"/>
        <v>0</v>
      </c>
      <c r="AM59" s="108">
        <f t="shared" si="24"/>
        <v>0</v>
      </c>
      <c r="AN59" s="108">
        <f t="shared" si="24"/>
        <v>0</v>
      </c>
      <c r="AO59" s="108">
        <f t="shared" si="24"/>
        <v>0</v>
      </c>
      <c r="AP59" s="108">
        <f t="shared" si="24"/>
        <v>0</v>
      </c>
      <c r="AQ59" s="108">
        <f t="shared" si="24"/>
        <v>0</v>
      </c>
      <c r="AR59" s="108">
        <f t="shared" si="24"/>
        <v>0</v>
      </c>
      <c r="AS59" s="108">
        <f t="shared" si="24"/>
        <v>0</v>
      </c>
      <c r="AT59" s="108">
        <f t="shared" si="24"/>
        <v>0</v>
      </c>
      <c r="AU59" s="108">
        <f t="shared" si="24"/>
        <v>0</v>
      </c>
      <c r="AV59" s="108">
        <f t="shared" si="24"/>
        <v>0</v>
      </c>
      <c r="AW59" s="108">
        <f t="shared" si="24"/>
        <v>0</v>
      </c>
      <c r="AX59" s="108">
        <f t="shared" si="24"/>
        <v>0</v>
      </c>
      <c r="AY59" s="108">
        <f t="shared" si="24"/>
        <v>0</v>
      </c>
      <c r="AZ59" s="108">
        <f t="shared" si="24"/>
        <v>0</v>
      </c>
      <c r="BA59" s="108">
        <f t="shared" si="24"/>
        <v>0</v>
      </c>
      <c r="BB59" s="108">
        <f t="shared" si="24"/>
        <v>0</v>
      </c>
      <c r="BC59" s="108">
        <f t="shared" si="24"/>
        <v>0</v>
      </c>
      <c r="BD59" s="108">
        <f t="shared" si="24"/>
        <v>0</v>
      </c>
      <c r="BE59" s="108">
        <f t="shared" si="24"/>
        <v>0</v>
      </c>
      <c r="BF59" s="108">
        <f t="shared" si="24"/>
        <v>0</v>
      </c>
      <c r="BG59" s="108">
        <f t="shared" si="24"/>
        <v>0</v>
      </c>
      <c r="BH59" s="108">
        <f t="shared" si="24"/>
        <v>0</v>
      </c>
      <c r="BI59" s="108">
        <f t="shared" si="24"/>
        <v>0</v>
      </c>
      <c r="BJ59" s="108">
        <f t="shared" ref="BJ59" si="25">BJ60+BJ62+BJ64+BJ68</f>
        <v>0</v>
      </c>
    </row>
    <row r="60" s="88" customFormat="1" ht="19.5" hidden="1" customHeight="1" spans="1:61">
      <c r="A60" s="109"/>
      <c r="B60" s="109"/>
      <c r="C60" s="109"/>
      <c r="D60" s="110"/>
      <c r="E60" s="105">
        <f>E61</f>
        <v>0</v>
      </c>
      <c r="F60" s="105">
        <f t="shared" ref="F60:BI60" si="26">F61</f>
        <v>0</v>
      </c>
      <c r="G60" s="105">
        <f t="shared" si="26"/>
        <v>0</v>
      </c>
      <c r="H60" s="105">
        <f t="shared" si="26"/>
        <v>0</v>
      </c>
      <c r="I60" s="105">
        <f t="shared" si="26"/>
        <v>0</v>
      </c>
      <c r="J60" s="105">
        <f t="shared" si="26"/>
        <v>0</v>
      </c>
      <c r="K60" s="105">
        <f t="shared" si="26"/>
        <v>0</v>
      </c>
      <c r="L60" s="105">
        <f t="shared" si="26"/>
        <v>0</v>
      </c>
      <c r="M60" s="105">
        <f t="shared" si="26"/>
        <v>0</v>
      </c>
      <c r="N60" s="105">
        <f t="shared" si="26"/>
        <v>0</v>
      </c>
      <c r="O60" s="105">
        <f t="shared" si="26"/>
        <v>0</v>
      </c>
      <c r="P60" s="105">
        <f t="shared" si="26"/>
        <v>0</v>
      </c>
      <c r="Q60" s="105">
        <f t="shared" si="26"/>
        <v>0</v>
      </c>
      <c r="R60" s="105">
        <f t="shared" si="26"/>
        <v>0</v>
      </c>
      <c r="S60" s="105">
        <f t="shared" si="26"/>
        <v>0</v>
      </c>
      <c r="T60" s="105">
        <f t="shared" si="26"/>
        <v>0</v>
      </c>
      <c r="U60" s="105">
        <f t="shared" si="26"/>
        <v>0</v>
      </c>
      <c r="V60" s="105">
        <f t="shared" si="26"/>
        <v>0</v>
      </c>
      <c r="W60" s="105">
        <f t="shared" si="26"/>
        <v>0</v>
      </c>
      <c r="X60" s="105">
        <f t="shared" si="26"/>
        <v>0</v>
      </c>
      <c r="Y60" s="105">
        <f t="shared" si="26"/>
        <v>0</v>
      </c>
      <c r="Z60" s="105">
        <f t="shared" si="26"/>
        <v>0</v>
      </c>
      <c r="AA60" s="105">
        <f t="shared" si="26"/>
        <v>0</v>
      </c>
      <c r="AB60" s="108">
        <f t="shared" si="26"/>
        <v>0</v>
      </c>
      <c r="AC60" s="105">
        <f t="shared" si="26"/>
        <v>0</v>
      </c>
      <c r="AD60" s="105">
        <f t="shared" si="26"/>
        <v>0</v>
      </c>
      <c r="AE60" s="105">
        <f t="shared" si="26"/>
        <v>0</v>
      </c>
      <c r="AF60" s="105">
        <f t="shared" si="26"/>
        <v>0</v>
      </c>
      <c r="AG60" s="105">
        <f t="shared" si="26"/>
        <v>0</v>
      </c>
      <c r="AH60" s="105">
        <f t="shared" si="26"/>
        <v>0</v>
      </c>
      <c r="AI60" s="105">
        <f t="shared" si="26"/>
        <v>0</v>
      </c>
      <c r="AJ60" s="105">
        <f t="shared" si="26"/>
        <v>0</v>
      </c>
      <c r="AK60" s="105">
        <f t="shared" si="26"/>
        <v>0</v>
      </c>
      <c r="AL60" s="105">
        <f t="shared" si="26"/>
        <v>0</v>
      </c>
      <c r="AM60" s="105">
        <f t="shared" si="26"/>
        <v>0</v>
      </c>
      <c r="AN60" s="105">
        <f t="shared" si="26"/>
        <v>0</v>
      </c>
      <c r="AO60" s="105">
        <f t="shared" si="26"/>
        <v>0</v>
      </c>
      <c r="AP60" s="105">
        <f t="shared" si="26"/>
        <v>0</v>
      </c>
      <c r="AQ60" s="105">
        <f t="shared" si="26"/>
        <v>0</v>
      </c>
      <c r="AR60" s="105">
        <f t="shared" si="26"/>
        <v>0</v>
      </c>
      <c r="AS60" s="105">
        <f t="shared" si="26"/>
        <v>0</v>
      </c>
      <c r="AT60" s="105">
        <f t="shared" si="26"/>
        <v>0</v>
      </c>
      <c r="AU60" s="105">
        <f t="shared" si="26"/>
        <v>0</v>
      </c>
      <c r="AV60" s="105">
        <f t="shared" si="26"/>
        <v>0</v>
      </c>
      <c r="AW60" s="105">
        <f t="shared" si="26"/>
        <v>0</v>
      </c>
      <c r="AX60" s="105">
        <f t="shared" si="26"/>
        <v>0</v>
      </c>
      <c r="AY60" s="105">
        <f t="shared" si="26"/>
        <v>0</v>
      </c>
      <c r="AZ60" s="105">
        <f t="shared" si="26"/>
        <v>0</v>
      </c>
      <c r="BA60" s="105">
        <f t="shared" si="26"/>
        <v>0</v>
      </c>
      <c r="BB60" s="105">
        <f t="shared" si="26"/>
        <v>0</v>
      </c>
      <c r="BC60" s="105">
        <f t="shared" si="26"/>
        <v>0</v>
      </c>
      <c r="BD60" s="105">
        <f t="shared" si="26"/>
        <v>0</v>
      </c>
      <c r="BE60" s="105">
        <f t="shared" si="26"/>
        <v>0</v>
      </c>
      <c r="BF60" s="105">
        <f t="shared" si="26"/>
        <v>0</v>
      </c>
      <c r="BG60" s="105">
        <f t="shared" si="26"/>
        <v>0</v>
      </c>
      <c r="BH60" s="105">
        <f t="shared" si="26"/>
        <v>0</v>
      </c>
      <c r="BI60" s="105">
        <f t="shared" si="26"/>
        <v>0</v>
      </c>
    </row>
    <row r="61" s="88" customFormat="1" ht="19.5" hidden="1" customHeight="1" spans="1:61">
      <c r="A61" s="109"/>
      <c r="B61" s="109"/>
      <c r="C61" s="109"/>
      <c r="D61" s="110"/>
      <c r="E61" s="105">
        <f>F61+T61+AV61+BH61</f>
        <v>0</v>
      </c>
      <c r="F61" s="105">
        <f t="shared" ref="F61:F70" si="27">SUM(G61:S61)</f>
        <v>0</v>
      </c>
      <c r="G61" s="105">
        <v>0</v>
      </c>
      <c r="H61" s="105"/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f t="shared" ref="T61:T70" si="28">SUM(U61:AU61)</f>
        <v>0</v>
      </c>
      <c r="U61" s="105"/>
      <c r="V61" s="105">
        <v>0</v>
      </c>
      <c r="W61" s="105">
        <v>0</v>
      </c>
      <c r="X61" s="105">
        <v>0</v>
      </c>
      <c r="Y61" s="105">
        <v>0</v>
      </c>
      <c r="Z61" s="105">
        <v>0</v>
      </c>
      <c r="AA61" s="105">
        <v>0</v>
      </c>
      <c r="AB61" s="108">
        <v>0</v>
      </c>
      <c r="AC61" s="105">
        <v>0</v>
      </c>
      <c r="AD61" s="105">
        <v>0</v>
      </c>
      <c r="AE61" s="105">
        <v>0</v>
      </c>
      <c r="AF61" s="105"/>
      <c r="AG61" s="105">
        <v>0</v>
      </c>
      <c r="AH61" s="105">
        <v>0</v>
      </c>
      <c r="AI61" s="105">
        <v>0</v>
      </c>
      <c r="AJ61" s="105">
        <v>0</v>
      </c>
      <c r="AK61" s="105">
        <v>0</v>
      </c>
      <c r="AL61" s="105">
        <v>0</v>
      </c>
      <c r="AM61" s="105">
        <v>0</v>
      </c>
      <c r="AN61" s="105">
        <v>0</v>
      </c>
      <c r="AO61" s="105">
        <v>0</v>
      </c>
      <c r="AP61" s="105">
        <v>0</v>
      </c>
      <c r="AQ61" s="105">
        <v>0</v>
      </c>
      <c r="AR61" s="105">
        <v>0</v>
      </c>
      <c r="AS61" s="105">
        <v>0</v>
      </c>
      <c r="AT61" s="105">
        <v>0</v>
      </c>
      <c r="AU61" s="105">
        <v>0</v>
      </c>
      <c r="AV61" s="105">
        <v>0</v>
      </c>
      <c r="AW61" s="105">
        <v>0</v>
      </c>
      <c r="AX61" s="105">
        <v>0</v>
      </c>
      <c r="AY61" s="105">
        <v>0</v>
      </c>
      <c r="AZ61" s="105">
        <v>0</v>
      </c>
      <c r="BA61" s="105">
        <v>0</v>
      </c>
      <c r="BB61" s="105">
        <v>0</v>
      </c>
      <c r="BC61" s="105">
        <v>0</v>
      </c>
      <c r="BD61" s="105">
        <v>0</v>
      </c>
      <c r="BE61" s="105">
        <v>0</v>
      </c>
      <c r="BF61" s="105">
        <v>0</v>
      </c>
      <c r="BG61" s="105">
        <v>0</v>
      </c>
      <c r="BH61" s="105"/>
      <c r="BI61" s="105"/>
    </row>
    <row r="62" s="88" customFormat="1" ht="19.5" hidden="1" customHeight="1" spans="1:61">
      <c r="A62" s="109"/>
      <c r="B62" s="109"/>
      <c r="C62" s="109"/>
      <c r="D62" s="110"/>
      <c r="E62" s="105">
        <f>SUM(E63)</f>
        <v>20.8</v>
      </c>
      <c r="F62" s="105">
        <f t="shared" ref="F62:BI62" si="29">SUM(F63)</f>
        <v>11</v>
      </c>
      <c r="G62" s="105">
        <f t="shared" si="29"/>
        <v>0</v>
      </c>
      <c r="H62" s="105">
        <f t="shared" si="29"/>
        <v>0</v>
      </c>
      <c r="I62" s="105">
        <f t="shared" si="29"/>
        <v>3</v>
      </c>
      <c r="J62" s="105">
        <f t="shared" si="29"/>
        <v>8</v>
      </c>
      <c r="K62" s="105">
        <f t="shared" si="29"/>
        <v>0</v>
      </c>
      <c r="L62" s="105">
        <f t="shared" si="29"/>
        <v>0</v>
      </c>
      <c r="M62" s="105">
        <f t="shared" si="29"/>
        <v>0</v>
      </c>
      <c r="N62" s="105">
        <f t="shared" si="29"/>
        <v>0</v>
      </c>
      <c r="O62" s="105">
        <f t="shared" si="29"/>
        <v>0</v>
      </c>
      <c r="P62" s="105">
        <f t="shared" si="29"/>
        <v>0</v>
      </c>
      <c r="Q62" s="105">
        <f t="shared" si="29"/>
        <v>0</v>
      </c>
      <c r="R62" s="105">
        <f t="shared" si="29"/>
        <v>0</v>
      </c>
      <c r="S62" s="105">
        <f t="shared" si="29"/>
        <v>0</v>
      </c>
      <c r="T62" s="105">
        <f t="shared" si="29"/>
        <v>9.8</v>
      </c>
      <c r="U62" s="105">
        <f t="shared" si="29"/>
        <v>5</v>
      </c>
      <c r="V62" s="105">
        <f t="shared" si="29"/>
        <v>2.08</v>
      </c>
      <c r="W62" s="105">
        <f t="shared" si="29"/>
        <v>0</v>
      </c>
      <c r="X62" s="105">
        <f t="shared" si="29"/>
        <v>1</v>
      </c>
      <c r="Y62" s="105">
        <f t="shared" si="29"/>
        <v>0</v>
      </c>
      <c r="Z62" s="105">
        <f t="shared" si="29"/>
        <v>0.72</v>
      </c>
      <c r="AA62" s="105">
        <f t="shared" si="29"/>
        <v>0</v>
      </c>
      <c r="AB62" s="108">
        <f t="shared" si="29"/>
        <v>0</v>
      </c>
      <c r="AC62" s="105">
        <f t="shared" si="29"/>
        <v>0</v>
      </c>
      <c r="AD62" s="105">
        <f t="shared" si="29"/>
        <v>1</v>
      </c>
      <c r="AE62" s="105">
        <f t="shared" si="29"/>
        <v>0</v>
      </c>
      <c r="AF62" s="105">
        <f t="shared" si="29"/>
        <v>0</v>
      </c>
      <c r="AG62" s="105">
        <f t="shared" si="29"/>
        <v>0</v>
      </c>
      <c r="AH62" s="105">
        <f t="shared" si="29"/>
        <v>0</v>
      </c>
      <c r="AI62" s="105">
        <f t="shared" si="29"/>
        <v>0</v>
      </c>
      <c r="AJ62" s="105">
        <f t="shared" si="29"/>
        <v>0</v>
      </c>
      <c r="AK62" s="105">
        <f t="shared" si="29"/>
        <v>0</v>
      </c>
      <c r="AL62" s="105">
        <f t="shared" si="29"/>
        <v>0</v>
      </c>
      <c r="AM62" s="105">
        <f t="shared" si="29"/>
        <v>0</v>
      </c>
      <c r="AN62" s="105">
        <f t="shared" si="29"/>
        <v>0</v>
      </c>
      <c r="AO62" s="105">
        <f t="shared" si="29"/>
        <v>0</v>
      </c>
      <c r="AP62" s="105">
        <f t="shared" si="29"/>
        <v>0</v>
      </c>
      <c r="AQ62" s="105">
        <f t="shared" si="29"/>
        <v>0</v>
      </c>
      <c r="AR62" s="105">
        <f t="shared" si="29"/>
        <v>0</v>
      </c>
      <c r="AS62" s="105">
        <f t="shared" si="29"/>
        <v>0</v>
      </c>
      <c r="AT62" s="105">
        <f t="shared" si="29"/>
        <v>0</v>
      </c>
      <c r="AU62" s="105">
        <f t="shared" si="29"/>
        <v>0</v>
      </c>
      <c r="AV62" s="105">
        <f t="shared" si="29"/>
        <v>0</v>
      </c>
      <c r="AW62" s="105">
        <f t="shared" si="29"/>
        <v>0</v>
      </c>
      <c r="AX62" s="105">
        <f t="shared" si="29"/>
        <v>0</v>
      </c>
      <c r="AY62" s="105">
        <f t="shared" si="29"/>
        <v>0</v>
      </c>
      <c r="AZ62" s="105">
        <f t="shared" si="29"/>
        <v>0</v>
      </c>
      <c r="BA62" s="105">
        <f t="shared" si="29"/>
        <v>0</v>
      </c>
      <c r="BB62" s="105">
        <f t="shared" si="29"/>
        <v>0</v>
      </c>
      <c r="BC62" s="105">
        <f t="shared" si="29"/>
        <v>0</v>
      </c>
      <c r="BD62" s="105">
        <f t="shared" si="29"/>
        <v>0</v>
      </c>
      <c r="BE62" s="105">
        <f t="shared" si="29"/>
        <v>0</v>
      </c>
      <c r="BF62" s="105">
        <f t="shared" si="29"/>
        <v>0</v>
      </c>
      <c r="BG62" s="105">
        <f t="shared" si="29"/>
        <v>0</v>
      </c>
      <c r="BH62" s="105">
        <f t="shared" si="29"/>
        <v>0</v>
      </c>
      <c r="BI62" s="105">
        <f t="shared" si="29"/>
        <v>0</v>
      </c>
    </row>
    <row r="63" s="88" customFormat="1" ht="19.5" hidden="1" customHeight="1" spans="1:61">
      <c r="A63" s="109"/>
      <c r="B63" s="109"/>
      <c r="C63" s="109"/>
      <c r="D63" s="110"/>
      <c r="E63" s="105">
        <f>F63+T63+AV63+BH63</f>
        <v>20.8</v>
      </c>
      <c r="F63" s="105">
        <f t="shared" si="27"/>
        <v>11</v>
      </c>
      <c r="G63" s="105">
        <v>0</v>
      </c>
      <c r="H63" s="105"/>
      <c r="I63" s="105">
        <v>3</v>
      </c>
      <c r="J63" s="105">
        <v>8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f t="shared" si="28"/>
        <v>9.8</v>
      </c>
      <c r="U63" s="113">
        <v>5</v>
      </c>
      <c r="V63" s="113">
        <v>2.08</v>
      </c>
      <c r="W63" s="105">
        <v>0</v>
      </c>
      <c r="X63" s="105">
        <v>1</v>
      </c>
      <c r="Y63" s="105">
        <v>0</v>
      </c>
      <c r="Z63" s="105">
        <v>0.72</v>
      </c>
      <c r="AA63" s="105">
        <v>0</v>
      </c>
      <c r="AB63" s="108">
        <v>0</v>
      </c>
      <c r="AC63" s="105">
        <v>0</v>
      </c>
      <c r="AD63" s="105">
        <v>1</v>
      </c>
      <c r="AE63" s="105">
        <v>0</v>
      </c>
      <c r="AF63" s="105"/>
      <c r="AG63" s="105">
        <v>0</v>
      </c>
      <c r="AH63" s="105">
        <v>0</v>
      </c>
      <c r="AI63" s="105">
        <v>0</v>
      </c>
      <c r="AJ63" s="105">
        <v>0</v>
      </c>
      <c r="AK63" s="105">
        <v>0</v>
      </c>
      <c r="AL63" s="105">
        <v>0</v>
      </c>
      <c r="AM63" s="105">
        <v>0</v>
      </c>
      <c r="AN63" s="105">
        <v>0</v>
      </c>
      <c r="AO63" s="105">
        <v>0</v>
      </c>
      <c r="AP63" s="105">
        <v>0</v>
      </c>
      <c r="AQ63" s="105">
        <v>0</v>
      </c>
      <c r="AR63" s="105">
        <v>0</v>
      </c>
      <c r="AS63" s="105">
        <v>0</v>
      </c>
      <c r="AT63" s="105">
        <v>0</v>
      </c>
      <c r="AU63" s="105">
        <v>0</v>
      </c>
      <c r="AV63" s="105">
        <v>0</v>
      </c>
      <c r="AW63" s="105">
        <v>0</v>
      </c>
      <c r="AX63" s="105">
        <v>0</v>
      </c>
      <c r="AY63" s="105">
        <v>0</v>
      </c>
      <c r="AZ63" s="105">
        <v>0</v>
      </c>
      <c r="BA63" s="105">
        <v>0</v>
      </c>
      <c r="BB63" s="105">
        <v>0</v>
      </c>
      <c r="BC63" s="105">
        <v>0</v>
      </c>
      <c r="BD63" s="105">
        <v>0</v>
      </c>
      <c r="BE63" s="105">
        <v>0</v>
      </c>
      <c r="BF63" s="105">
        <v>0</v>
      </c>
      <c r="BG63" s="105">
        <v>0</v>
      </c>
      <c r="BH63" s="105"/>
      <c r="BI63" s="105"/>
    </row>
    <row r="64" s="88" customFormat="1" ht="19.5" hidden="1" customHeight="1" spans="1:61">
      <c r="A64" s="109"/>
      <c r="B64" s="109"/>
      <c r="C64" s="109"/>
      <c r="D64" s="110"/>
      <c r="E64" s="105">
        <f>SUM(E65:E67)</f>
        <v>27</v>
      </c>
      <c r="F64" s="105">
        <f t="shared" ref="F64:BI64" si="30">SUM(F65:F67)</f>
        <v>15</v>
      </c>
      <c r="G64" s="105">
        <f t="shared" si="30"/>
        <v>0</v>
      </c>
      <c r="H64" s="105">
        <f t="shared" si="30"/>
        <v>0</v>
      </c>
      <c r="I64" s="105">
        <f t="shared" si="30"/>
        <v>0</v>
      </c>
      <c r="J64" s="105">
        <f t="shared" si="30"/>
        <v>15</v>
      </c>
      <c r="K64" s="105">
        <f t="shared" si="30"/>
        <v>0</v>
      </c>
      <c r="L64" s="105">
        <f t="shared" si="30"/>
        <v>0</v>
      </c>
      <c r="M64" s="105">
        <f t="shared" si="30"/>
        <v>0</v>
      </c>
      <c r="N64" s="105">
        <f t="shared" si="30"/>
        <v>0</v>
      </c>
      <c r="O64" s="105">
        <f t="shared" si="30"/>
        <v>0</v>
      </c>
      <c r="P64" s="105">
        <f t="shared" si="30"/>
        <v>0</v>
      </c>
      <c r="Q64" s="105">
        <f t="shared" si="30"/>
        <v>0</v>
      </c>
      <c r="R64" s="105">
        <f t="shared" si="30"/>
        <v>0</v>
      </c>
      <c r="S64" s="105">
        <f t="shared" si="30"/>
        <v>0</v>
      </c>
      <c r="T64" s="105">
        <f t="shared" si="30"/>
        <v>12</v>
      </c>
      <c r="U64" s="105">
        <f t="shared" si="30"/>
        <v>3</v>
      </c>
      <c r="V64" s="105">
        <f t="shared" si="30"/>
        <v>1</v>
      </c>
      <c r="W64" s="105">
        <f t="shared" si="30"/>
        <v>0</v>
      </c>
      <c r="X64" s="105">
        <f t="shared" si="30"/>
        <v>0</v>
      </c>
      <c r="Y64" s="105">
        <f t="shared" si="30"/>
        <v>0</v>
      </c>
      <c r="Z64" s="105">
        <f t="shared" si="30"/>
        <v>6</v>
      </c>
      <c r="AA64" s="105">
        <f t="shared" si="30"/>
        <v>0</v>
      </c>
      <c r="AB64" s="108">
        <f t="shared" si="30"/>
        <v>0</v>
      </c>
      <c r="AC64" s="105">
        <f t="shared" si="30"/>
        <v>1</v>
      </c>
      <c r="AD64" s="105">
        <f t="shared" si="30"/>
        <v>1</v>
      </c>
      <c r="AE64" s="105">
        <f t="shared" si="30"/>
        <v>0</v>
      </c>
      <c r="AF64" s="105">
        <f t="shared" si="30"/>
        <v>0</v>
      </c>
      <c r="AG64" s="105">
        <f t="shared" si="30"/>
        <v>0</v>
      </c>
      <c r="AH64" s="105">
        <f t="shared" si="30"/>
        <v>0</v>
      </c>
      <c r="AI64" s="105">
        <f t="shared" si="30"/>
        <v>0</v>
      </c>
      <c r="AJ64" s="105"/>
      <c r="AK64" s="105">
        <f t="shared" si="30"/>
        <v>0</v>
      </c>
      <c r="AL64" s="105">
        <f t="shared" si="30"/>
        <v>0</v>
      </c>
      <c r="AM64" s="105">
        <f t="shared" si="30"/>
        <v>0</v>
      </c>
      <c r="AN64" s="105">
        <f t="shared" si="30"/>
        <v>0</v>
      </c>
      <c r="AO64" s="105">
        <f t="shared" si="30"/>
        <v>0</v>
      </c>
      <c r="AP64" s="105">
        <f t="shared" si="30"/>
        <v>0</v>
      </c>
      <c r="AQ64" s="105">
        <f t="shared" si="30"/>
        <v>0</v>
      </c>
      <c r="AR64" s="105">
        <f t="shared" si="30"/>
        <v>0</v>
      </c>
      <c r="AS64" s="105">
        <f t="shared" si="30"/>
        <v>0</v>
      </c>
      <c r="AT64" s="105">
        <f t="shared" si="30"/>
        <v>0</v>
      </c>
      <c r="AU64" s="105">
        <f t="shared" si="30"/>
        <v>0</v>
      </c>
      <c r="AV64" s="105">
        <f t="shared" si="30"/>
        <v>0</v>
      </c>
      <c r="AW64" s="105">
        <f t="shared" si="30"/>
        <v>0</v>
      </c>
      <c r="AX64" s="105">
        <f t="shared" si="30"/>
        <v>0</v>
      </c>
      <c r="AY64" s="105">
        <f t="shared" si="30"/>
        <v>0</v>
      </c>
      <c r="AZ64" s="105">
        <f t="shared" si="30"/>
        <v>0</v>
      </c>
      <c r="BA64" s="105">
        <f t="shared" si="30"/>
        <v>0</v>
      </c>
      <c r="BB64" s="105">
        <f t="shared" si="30"/>
        <v>0</v>
      </c>
      <c r="BC64" s="105">
        <f t="shared" si="30"/>
        <v>0</v>
      </c>
      <c r="BD64" s="105">
        <f t="shared" si="30"/>
        <v>0</v>
      </c>
      <c r="BE64" s="105">
        <f t="shared" si="30"/>
        <v>0</v>
      </c>
      <c r="BF64" s="105">
        <f t="shared" si="30"/>
        <v>0</v>
      </c>
      <c r="BG64" s="105">
        <f t="shared" si="30"/>
        <v>0</v>
      </c>
      <c r="BH64" s="105">
        <f t="shared" si="30"/>
        <v>0</v>
      </c>
      <c r="BI64" s="105">
        <f t="shared" si="30"/>
        <v>0</v>
      </c>
    </row>
    <row r="65" s="88" customFormat="1" ht="19.5" hidden="1" customHeight="1" spans="1:61">
      <c r="A65" s="109"/>
      <c r="B65" s="109"/>
      <c r="C65" s="109"/>
      <c r="D65" s="110"/>
      <c r="E65" s="105">
        <f>F65+T65+AV65+BH65</f>
        <v>0</v>
      </c>
      <c r="F65" s="105">
        <f t="shared" si="27"/>
        <v>0</v>
      </c>
      <c r="G65" s="105">
        <v>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f t="shared" si="28"/>
        <v>0</v>
      </c>
      <c r="U65" s="105">
        <v>0</v>
      </c>
      <c r="V65" s="105">
        <v>0</v>
      </c>
      <c r="W65" s="105">
        <v>0</v>
      </c>
      <c r="X65" s="105">
        <v>0</v>
      </c>
      <c r="Y65" s="105">
        <v>0</v>
      </c>
      <c r="Z65" s="105">
        <v>0</v>
      </c>
      <c r="AA65" s="105">
        <v>0</v>
      </c>
      <c r="AB65" s="108">
        <v>0</v>
      </c>
      <c r="AC65" s="105">
        <v>0</v>
      </c>
      <c r="AD65" s="105">
        <v>0</v>
      </c>
      <c r="AE65" s="105">
        <v>0</v>
      </c>
      <c r="AF65" s="105"/>
      <c r="AG65" s="105">
        <v>0</v>
      </c>
      <c r="AH65" s="105">
        <v>0</v>
      </c>
      <c r="AI65" s="105">
        <v>0</v>
      </c>
      <c r="AJ65" s="105">
        <v>0</v>
      </c>
      <c r="AK65" s="105">
        <v>0</v>
      </c>
      <c r="AL65" s="105">
        <v>0</v>
      </c>
      <c r="AM65" s="105">
        <v>0</v>
      </c>
      <c r="AN65" s="105">
        <v>0</v>
      </c>
      <c r="AO65" s="105">
        <v>0</v>
      </c>
      <c r="AP65" s="105">
        <v>0</v>
      </c>
      <c r="AQ65" s="105">
        <v>0</v>
      </c>
      <c r="AR65" s="105">
        <v>0</v>
      </c>
      <c r="AS65" s="105">
        <v>0</v>
      </c>
      <c r="AT65" s="105">
        <v>0</v>
      </c>
      <c r="AU65" s="105">
        <v>0</v>
      </c>
      <c r="AV65" s="105">
        <v>0</v>
      </c>
      <c r="AW65" s="105">
        <v>0</v>
      </c>
      <c r="AX65" s="105">
        <v>0</v>
      </c>
      <c r="AY65" s="105">
        <v>0</v>
      </c>
      <c r="AZ65" s="105">
        <v>0</v>
      </c>
      <c r="BA65" s="105">
        <v>0</v>
      </c>
      <c r="BB65" s="105">
        <v>0</v>
      </c>
      <c r="BC65" s="105">
        <v>0</v>
      </c>
      <c r="BD65" s="105">
        <v>0</v>
      </c>
      <c r="BE65" s="105">
        <v>0</v>
      </c>
      <c r="BF65" s="105">
        <v>0</v>
      </c>
      <c r="BG65" s="105">
        <v>0</v>
      </c>
      <c r="BH65" s="105"/>
      <c r="BI65" s="105"/>
    </row>
    <row r="66" s="88" customFormat="1" ht="19.5" hidden="1" customHeight="1" spans="1:61">
      <c r="A66" s="109"/>
      <c r="B66" s="109"/>
      <c r="C66" s="109"/>
      <c r="D66" s="110"/>
      <c r="E66" s="105">
        <f>F66+T66+AV66+BH66</f>
        <v>5</v>
      </c>
      <c r="F66" s="105">
        <f t="shared" si="27"/>
        <v>5</v>
      </c>
      <c r="G66" s="105">
        <v>0</v>
      </c>
      <c r="H66" s="105">
        <v>0</v>
      </c>
      <c r="I66" s="105">
        <v>0</v>
      </c>
      <c r="J66" s="105">
        <v>5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f t="shared" si="28"/>
        <v>0</v>
      </c>
      <c r="U66" s="105">
        <v>0</v>
      </c>
      <c r="V66" s="105">
        <v>0</v>
      </c>
      <c r="W66" s="105">
        <v>0</v>
      </c>
      <c r="X66" s="105">
        <v>0</v>
      </c>
      <c r="Y66" s="105">
        <v>0</v>
      </c>
      <c r="Z66" s="105">
        <v>0</v>
      </c>
      <c r="AA66" s="105">
        <v>0</v>
      </c>
      <c r="AB66" s="108">
        <v>0</v>
      </c>
      <c r="AC66" s="105">
        <v>0</v>
      </c>
      <c r="AD66" s="105">
        <v>0</v>
      </c>
      <c r="AE66" s="105">
        <v>0</v>
      </c>
      <c r="AF66" s="105"/>
      <c r="AG66" s="105"/>
      <c r="AH66" s="105">
        <v>0</v>
      </c>
      <c r="AI66" s="105">
        <v>0</v>
      </c>
      <c r="AJ66" s="105">
        <v>0</v>
      </c>
      <c r="AK66" s="105">
        <v>0</v>
      </c>
      <c r="AL66" s="105">
        <v>0</v>
      </c>
      <c r="AM66" s="105">
        <v>0</v>
      </c>
      <c r="AN66" s="105">
        <v>0</v>
      </c>
      <c r="AO66" s="105">
        <v>0</v>
      </c>
      <c r="AP66" s="105">
        <v>0</v>
      </c>
      <c r="AQ66" s="105">
        <v>0</v>
      </c>
      <c r="AR66" s="105">
        <v>0</v>
      </c>
      <c r="AS66" s="105">
        <v>0</v>
      </c>
      <c r="AT66" s="105">
        <v>0</v>
      </c>
      <c r="AU66" s="105">
        <v>0</v>
      </c>
      <c r="AV66" s="105">
        <v>0</v>
      </c>
      <c r="AW66" s="105">
        <v>0</v>
      </c>
      <c r="AX66" s="105">
        <v>0</v>
      </c>
      <c r="AY66" s="105">
        <v>0</v>
      </c>
      <c r="AZ66" s="105">
        <v>0</v>
      </c>
      <c r="BA66" s="105">
        <v>0</v>
      </c>
      <c r="BB66" s="105">
        <v>0</v>
      </c>
      <c r="BC66" s="105">
        <v>0</v>
      </c>
      <c r="BD66" s="105">
        <v>0</v>
      </c>
      <c r="BE66" s="105">
        <v>0</v>
      </c>
      <c r="BF66" s="105">
        <v>0</v>
      </c>
      <c r="BG66" s="105">
        <v>0</v>
      </c>
      <c r="BH66" s="105"/>
      <c r="BI66" s="105"/>
    </row>
    <row r="67" s="88" customFormat="1" ht="19.5" hidden="1" customHeight="1" spans="1:61">
      <c r="A67" s="109"/>
      <c r="B67" s="109"/>
      <c r="C67" s="109"/>
      <c r="D67" s="110"/>
      <c r="E67" s="105">
        <f>F67+T67+AV67+BH67</f>
        <v>22</v>
      </c>
      <c r="F67" s="105">
        <f t="shared" si="27"/>
        <v>10</v>
      </c>
      <c r="G67" s="105">
        <v>0</v>
      </c>
      <c r="H67" s="105">
        <v>0</v>
      </c>
      <c r="I67" s="105">
        <v>0</v>
      </c>
      <c r="J67" s="105">
        <v>10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f t="shared" si="28"/>
        <v>12</v>
      </c>
      <c r="U67" s="105">
        <v>3</v>
      </c>
      <c r="V67" s="105">
        <v>1</v>
      </c>
      <c r="W67" s="105">
        <v>0</v>
      </c>
      <c r="X67" s="105">
        <v>0</v>
      </c>
      <c r="Y67" s="105">
        <v>0</v>
      </c>
      <c r="Z67" s="105">
        <v>6</v>
      </c>
      <c r="AA67" s="105">
        <v>0</v>
      </c>
      <c r="AB67" s="108">
        <v>0</v>
      </c>
      <c r="AC67" s="105">
        <v>1</v>
      </c>
      <c r="AD67" s="105">
        <v>1</v>
      </c>
      <c r="AE67" s="105">
        <v>0</v>
      </c>
      <c r="AF67" s="105"/>
      <c r="AG67" s="105">
        <v>0</v>
      </c>
      <c r="AH67" s="105">
        <v>0</v>
      </c>
      <c r="AI67" s="105">
        <v>0</v>
      </c>
      <c r="AJ67" s="105"/>
      <c r="AK67" s="105">
        <v>0</v>
      </c>
      <c r="AL67" s="105">
        <v>0</v>
      </c>
      <c r="AM67" s="105">
        <v>0</v>
      </c>
      <c r="AN67" s="105">
        <v>0</v>
      </c>
      <c r="AO67" s="105">
        <v>0</v>
      </c>
      <c r="AP67" s="105">
        <v>0</v>
      </c>
      <c r="AQ67" s="105">
        <v>0</v>
      </c>
      <c r="AR67" s="105">
        <v>0</v>
      </c>
      <c r="AS67" s="105">
        <v>0</v>
      </c>
      <c r="AT67" s="105">
        <v>0</v>
      </c>
      <c r="AU67" s="105">
        <v>0</v>
      </c>
      <c r="AV67" s="105">
        <v>0</v>
      </c>
      <c r="AW67" s="105">
        <v>0</v>
      </c>
      <c r="AX67" s="105">
        <v>0</v>
      </c>
      <c r="AY67" s="105">
        <v>0</v>
      </c>
      <c r="AZ67" s="105">
        <v>0</v>
      </c>
      <c r="BA67" s="105">
        <v>0</v>
      </c>
      <c r="BB67" s="105">
        <v>0</v>
      </c>
      <c r="BC67" s="105">
        <v>0</v>
      </c>
      <c r="BD67" s="105">
        <v>0</v>
      </c>
      <c r="BE67" s="105">
        <v>0</v>
      </c>
      <c r="BF67" s="105">
        <v>0</v>
      </c>
      <c r="BG67" s="105">
        <v>0</v>
      </c>
      <c r="BH67" s="105"/>
      <c r="BI67" s="105"/>
    </row>
    <row r="68" s="88" customFormat="1" ht="19.5" hidden="1" customHeight="1" spans="1:61">
      <c r="A68" s="109"/>
      <c r="B68" s="109"/>
      <c r="C68" s="109"/>
      <c r="D68" s="110"/>
      <c r="E68" s="105">
        <f>SUM(E69:E70)</f>
        <v>8.1</v>
      </c>
      <c r="F68" s="105">
        <f t="shared" ref="F68:BI68" si="31">SUM(F69:F70)</f>
        <v>8</v>
      </c>
      <c r="G68" s="105">
        <f t="shared" si="31"/>
        <v>5.59</v>
      </c>
      <c r="H68" s="105">
        <f t="shared" si="31"/>
        <v>2.41</v>
      </c>
      <c r="I68" s="105">
        <f t="shared" si="31"/>
        <v>0</v>
      </c>
      <c r="J68" s="105">
        <f t="shared" si="31"/>
        <v>0</v>
      </c>
      <c r="K68" s="105">
        <f t="shared" si="31"/>
        <v>0</v>
      </c>
      <c r="L68" s="105">
        <f t="shared" si="31"/>
        <v>0</v>
      </c>
      <c r="M68" s="105">
        <f t="shared" si="31"/>
        <v>0</v>
      </c>
      <c r="N68" s="105">
        <f t="shared" si="31"/>
        <v>0</v>
      </c>
      <c r="O68" s="105">
        <f t="shared" si="31"/>
        <v>0</v>
      </c>
      <c r="P68" s="105">
        <f t="shared" si="31"/>
        <v>0</v>
      </c>
      <c r="Q68" s="105">
        <f t="shared" si="31"/>
        <v>0</v>
      </c>
      <c r="R68" s="105">
        <f t="shared" si="31"/>
        <v>0</v>
      </c>
      <c r="S68" s="105">
        <f t="shared" si="31"/>
        <v>0</v>
      </c>
      <c r="T68" s="105">
        <f t="shared" si="31"/>
        <v>0.1</v>
      </c>
      <c r="U68" s="105">
        <f t="shared" si="31"/>
        <v>0</v>
      </c>
      <c r="V68" s="105">
        <f t="shared" si="31"/>
        <v>0</v>
      </c>
      <c r="W68" s="105">
        <f t="shared" si="31"/>
        <v>0</v>
      </c>
      <c r="X68" s="105">
        <f t="shared" si="31"/>
        <v>0</v>
      </c>
      <c r="Y68" s="105">
        <f t="shared" si="31"/>
        <v>0</v>
      </c>
      <c r="Z68" s="105">
        <f t="shared" si="31"/>
        <v>0</v>
      </c>
      <c r="AA68" s="105">
        <f t="shared" si="31"/>
        <v>0</v>
      </c>
      <c r="AB68" s="108">
        <f t="shared" si="31"/>
        <v>0</v>
      </c>
      <c r="AC68" s="105">
        <f t="shared" si="31"/>
        <v>0</v>
      </c>
      <c r="AD68" s="105">
        <f t="shared" si="31"/>
        <v>0</v>
      </c>
      <c r="AE68" s="105">
        <f t="shared" si="31"/>
        <v>0</v>
      </c>
      <c r="AF68" s="105">
        <f t="shared" si="31"/>
        <v>0</v>
      </c>
      <c r="AG68" s="105">
        <f t="shared" si="31"/>
        <v>0.1</v>
      </c>
      <c r="AH68" s="105">
        <f t="shared" si="31"/>
        <v>0</v>
      </c>
      <c r="AI68" s="105">
        <f t="shared" si="31"/>
        <v>0</v>
      </c>
      <c r="AJ68" s="105">
        <f t="shared" si="31"/>
        <v>0</v>
      </c>
      <c r="AK68" s="105">
        <f t="shared" si="31"/>
        <v>0</v>
      </c>
      <c r="AL68" s="105">
        <f t="shared" si="31"/>
        <v>0</v>
      </c>
      <c r="AM68" s="105">
        <f t="shared" si="31"/>
        <v>0</v>
      </c>
      <c r="AN68" s="105">
        <f t="shared" si="31"/>
        <v>0</v>
      </c>
      <c r="AO68" s="105">
        <f t="shared" si="31"/>
        <v>0</v>
      </c>
      <c r="AP68" s="105">
        <f t="shared" si="31"/>
        <v>0</v>
      </c>
      <c r="AQ68" s="105">
        <f t="shared" si="31"/>
        <v>0</v>
      </c>
      <c r="AR68" s="105">
        <f t="shared" si="31"/>
        <v>0</v>
      </c>
      <c r="AS68" s="105">
        <f t="shared" si="31"/>
        <v>0</v>
      </c>
      <c r="AT68" s="105">
        <f t="shared" si="31"/>
        <v>0</v>
      </c>
      <c r="AU68" s="105">
        <f t="shared" si="31"/>
        <v>0</v>
      </c>
      <c r="AV68" s="105">
        <f t="shared" si="31"/>
        <v>0</v>
      </c>
      <c r="AW68" s="105">
        <f t="shared" si="31"/>
        <v>0</v>
      </c>
      <c r="AX68" s="105">
        <f t="shared" si="31"/>
        <v>0</v>
      </c>
      <c r="AY68" s="105">
        <f t="shared" si="31"/>
        <v>0</v>
      </c>
      <c r="AZ68" s="105">
        <f t="shared" si="31"/>
        <v>0</v>
      </c>
      <c r="BA68" s="105">
        <f t="shared" si="31"/>
        <v>0</v>
      </c>
      <c r="BB68" s="105">
        <f t="shared" si="31"/>
        <v>0</v>
      </c>
      <c r="BC68" s="105">
        <f t="shared" si="31"/>
        <v>0</v>
      </c>
      <c r="BD68" s="105">
        <f t="shared" si="31"/>
        <v>0</v>
      </c>
      <c r="BE68" s="105">
        <f t="shared" si="31"/>
        <v>0</v>
      </c>
      <c r="BF68" s="105">
        <f t="shared" si="31"/>
        <v>0</v>
      </c>
      <c r="BG68" s="105">
        <f t="shared" si="31"/>
        <v>0</v>
      </c>
      <c r="BH68" s="105">
        <f t="shared" si="31"/>
        <v>0</v>
      </c>
      <c r="BI68" s="105">
        <f t="shared" si="31"/>
        <v>0</v>
      </c>
    </row>
    <row r="69" s="88" customFormat="1" ht="19.5" hidden="1" customHeight="1" spans="1:61">
      <c r="A69" s="109"/>
      <c r="B69" s="109"/>
      <c r="C69" s="109"/>
      <c r="D69" s="110"/>
      <c r="E69" s="105">
        <f>F69+T69+AV69+BH69</f>
        <v>1.5</v>
      </c>
      <c r="F69" s="105">
        <f t="shared" si="27"/>
        <v>1.4</v>
      </c>
      <c r="G69" s="113">
        <v>1</v>
      </c>
      <c r="H69" s="113">
        <v>0.4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f t="shared" si="28"/>
        <v>0.1</v>
      </c>
      <c r="U69" s="105">
        <v>0</v>
      </c>
      <c r="V69" s="105">
        <v>0</v>
      </c>
      <c r="W69" s="105">
        <v>0</v>
      </c>
      <c r="X69" s="105">
        <v>0</v>
      </c>
      <c r="Y69" s="105">
        <v>0</v>
      </c>
      <c r="Z69" s="105">
        <v>0</v>
      </c>
      <c r="AA69" s="105">
        <v>0</v>
      </c>
      <c r="AB69" s="108">
        <v>0</v>
      </c>
      <c r="AC69" s="105">
        <v>0</v>
      </c>
      <c r="AD69" s="105">
        <v>0</v>
      </c>
      <c r="AE69" s="105">
        <v>0</v>
      </c>
      <c r="AF69" s="105"/>
      <c r="AG69" s="105">
        <v>0.1</v>
      </c>
      <c r="AH69" s="105">
        <v>0</v>
      </c>
      <c r="AI69" s="105">
        <v>0</v>
      </c>
      <c r="AJ69" s="105"/>
      <c r="AK69" s="105">
        <v>0</v>
      </c>
      <c r="AL69" s="105">
        <v>0</v>
      </c>
      <c r="AM69" s="105">
        <v>0</v>
      </c>
      <c r="AN69" s="105">
        <v>0</v>
      </c>
      <c r="AO69" s="105">
        <v>0</v>
      </c>
      <c r="AP69" s="105">
        <v>0</v>
      </c>
      <c r="AQ69" s="105">
        <v>0</v>
      </c>
      <c r="AR69" s="105">
        <v>0</v>
      </c>
      <c r="AS69" s="105">
        <v>0</v>
      </c>
      <c r="AT69" s="105">
        <v>0</v>
      </c>
      <c r="AU69" s="105">
        <v>0</v>
      </c>
      <c r="AV69" s="105">
        <v>0</v>
      </c>
      <c r="AW69" s="105">
        <v>0</v>
      </c>
      <c r="AX69" s="105">
        <v>0</v>
      </c>
      <c r="AY69" s="105">
        <v>0</v>
      </c>
      <c r="AZ69" s="105">
        <v>0</v>
      </c>
      <c r="BA69" s="105">
        <v>0</v>
      </c>
      <c r="BB69" s="105">
        <v>0</v>
      </c>
      <c r="BC69" s="105">
        <v>0</v>
      </c>
      <c r="BD69" s="105">
        <v>0</v>
      </c>
      <c r="BE69" s="105">
        <v>0</v>
      </c>
      <c r="BF69" s="105">
        <v>0</v>
      </c>
      <c r="BG69" s="105">
        <v>0</v>
      </c>
      <c r="BH69" s="105"/>
      <c r="BI69" s="105"/>
    </row>
    <row r="70" s="88" customFormat="1" ht="19.5" hidden="1" customHeight="1" spans="1:61">
      <c r="A70" s="109"/>
      <c r="B70" s="109"/>
      <c r="C70" s="109"/>
      <c r="D70" s="110"/>
      <c r="E70" s="105">
        <f>F70+T70+AV70+BH70</f>
        <v>6.6</v>
      </c>
      <c r="F70" s="105">
        <f t="shared" si="27"/>
        <v>6.6</v>
      </c>
      <c r="G70" s="113">
        <v>4.59</v>
      </c>
      <c r="H70" s="113">
        <v>2.01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f t="shared" si="28"/>
        <v>0</v>
      </c>
      <c r="U70" s="105">
        <v>0</v>
      </c>
      <c r="V70" s="105">
        <v>0</v>
      </c>
      <c r="W70" s="105">
        <v>0</v>
      </c>
      <c r="X70" s="105">
        <v>0</v>
      </c>
      <c r="Y70" s="105">
        <v>0</v>
      </c>
      <c r="Z70" s="105">
        <v>0</v>
      </c>
      <c r="AA70" s="105">
        <v>0</v>
      </c>
      <c r="AB70" s="108">
        <v>0</v>
      </c>
      <c r="AC70" s="105">
        <v>0</v>
      </c>
      <c r="AD70" s="105">
        <v>0</v>
      </c>
      <c r="AE70" s="105">
        <v>0</v>
      </c>
      <c r="AF70" s="105"/>
      <c r="AG70" s="105"/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5">
        <v>0</v>
      </c>
      <c r="AN70" s="105">
        <v>0</v>
      </c>
      <c r="AO70" s="105">
        <v>0</v>
      </c>
      <c r="AP70" s="105">
        <v>0</v>
      </c>
      <c r="AQ70" s="105">
        <v>0</v>
      </c>
      <c r="AR70" s="105">
        <v>0</v>
      </c>
      <c r="AS70" s="105">
        <v>0</v>
      </c>
      <c r="AT70" s="105">
        <v>0</v>
      </c>
      <c r="AU70" s="105">
        <v>0</v>
      </c>
      <c r="AV70" s="105">
        <v>0</v>
      </c>
      <c r="AW70" s="105">
        <v>0</v>
      </c>
      <c r="AX70" s="105">
        <v>0</v>
      </c>
      <c r="AY70" s="105">
        <v>0</v>
      </c>
      <c r="AZ70" s="105">
        <v>0</v>
      </c>
      <c r="BA70" s="105">
        <v>0</v>
      </c>
      <c r="BB70" s="105">
        <v>0</v>
      </c>
      <c r="BC70" s="105">
        <v>0</v>
      </c>
      <c r="BD70" s="105">
        <v>0</v>
      </c>
      <c r="BE70" s="105">
        <v>0</v>
      </c>
      <c r="BF70" s="105">
        <v>0</v>
      </c>
      <c r="BG70" s="105">
        <v>0</v>
      </c>
      <c r="BH70" s="105"/>
      <c r="BI70" s="105"/>
    </row>
    <row r="71" s="87" customFormat="1" ht="19.5" customHeight="1" spans="1:61">
      <c r="A71" s="106" t="s">
        <v>195</v>
      </c>
      <c r="B71" s="106"/>
      <c r="C71" s="106"/>
      <c r="D71" s="107" t="s">
        <v>25</v>
      </c>
      <c r="E71" s="108">
        <f>E72+E75</f>
        <v>11</v>
      </c>
      <c r="F71" s="108">
        <f t="shared" ref="F71:BI71" si="32">F72+F75</f>
        <v>11</v>
      </c>
      <c r="G71" s="108">
        <f t="shared" si="32"/>
        <v>0</v>
      </c>
      <c r="H71" s="108">
        <f t="shared" si="32"/>
        <v>0</v>
      </c>
      <c r="I71" s="108">
        <f t="shared" si="32"/>
        <v>0</v>
      </c>
      <c r="J71" s="108">
        <f t="shared" si="32"/>
        <v>0</v>
      </c>
      <c r="K71" s="108">
        <f t="shared" si="32"/>
        <v>0</v>
      </c>
      <c r="L71" s="108">
        <f t="shared" si="32"/>
        <v>0</v>
      </c>
      <c r="M71" s="108">
        <f t="shared" si="32"/>
        <v>0</v>
      </c>
      <c r="N71" s="108">
        <f t="shared" si="32"/>
        <v>0</v>
      </c>
      <c r="O71" s="108">
        <f t="shared" si="32"/>
        <v>0</v>
      </c>
      <c r="P71" s="108">
        <f t="shared" si="32"/>
        <v>0</v>
      </c>
      <c r="Q71" s="108">
        <f t="shared" si="32"/>
        <v>0</v>
      </c>
      <c r="R71" s="108">
        <f t="shared" si="32"/>
        <v>0</v>
      </c>
      <c r="S71" s="108">
        <f t="shared" si="32"/>
        <v>11</v>
      </c>
      <c r="T71" s="108">
        <f t="shared" si="32"/>
        <v>0</v>
      </c>
      <c r="U71" s="108">
        <f t="shared" si="32"/>
        <v>0</v>
      </c>
      <c r="V71" s="108">
        <f t="shared" si="32"/>
        <v>0</v>
      </c>
      <c r="W71" s="108">
        <f t="shared" si="32"/>
        <v>0</v>
      </c>
      <c r="X71" s="105">
        <f t="shared" si="32"/>
        <v>0</v>
      </c>
      <c r="Y71" s="108">
        <f t="shared" si="32"/>
        <v>0</v>
      </c>
      <c r="Z71" s="108">
        <f t="shared" si="32"/>
        <v>0</v>
      </c>
      <c r="AA71" s="108">
        <f t="shared" si="32"/>
        <v>0</v>
      </c>
      <c r="AB71" s="108">
        <f t="shared" si="32"/>
        <v>0</v>
      </c>
      <c r="AC71" s="108">
        <f t="shared" si="32"/>
        <v>0</v>
      </c>
      <c r="AD71" s="108">
        <f t="shared" si="32"/>
        <v>0</v>
      </c>
      <c r="AE71" s="108">
        <f t="shared" si="32"/>
        <v>0</v>
      </c>
      <c r="AF71" s="108">
        <f t="shared" si="32"/>
        <v>0</v>
      </c>
      <c r="AG71" s="108">
        <f t="shared" si="32"/>
        <v>0</v>
      </c>
      <c r="AH71" s="108">
        <f t="shared" si="32"/>
        <v>0</v>
      </c>
      <c r="AI71" s="108">
        <f t="shared" si="32"/>
        <v>0</v>
      </c>
      <c r="AJ71" s="108">
        <f t="shared" si="32"/>
        <v>0</v>
      </c>
      <c r="AK71" s="108">
        <f t="shared" si="32"/>
        <v>0</v>
      </c>
      <c r="AL71" s="108">
        <f t="shared" si="32"/>
        <v>0</v>
      </c>
      <c r="AM71" s="108">
        <f t="shared" si="32"/>
        <v>0</v>
      </c>
      <c r="AN71" s="108">
        <f t="shared" si="32"/>
        <v>0</v>
      </c>
      <c r="AO71" s="108">
        <f t="shared" si="32"/>
        <v>0</v>
      </c>
      <c r="AP71" s="108">
        <f t="shared" si="32"/>
        <v>0</v>
      </c>
      <c r="AQ71" s="108">
        <f t="shared" si="32"/>
        <v>0</v>
      </c>
      <c r="AR71" s="108">
        <f t="shared" si="32"/>
        <v>0</v>
      </c>
      <c r="AS71" s="108">
        <f t="shared" si="32"/>
        <v>0</v>
      </c>
      <c r="AT71" s="108">
        <f t="shared" si="32"/>
        <v>0</v>
      </c>
      <c r="AU71" s="108">
        <f t="shared" si="32"/>
        <v>0</v>
      </c>
      <c r="AV71" s="108">
        <f t="shared" si="32"/>
        <v>0</v>
      </c>
      <c r="AW71" s="108">
        <f t="shared" si="32"/>
        <v>0</v>
      </c>
      <c r="AX71" s="108">
        <f t="shared" si="32"/>
        <v>0</v>
      </c>
      <c r="AY71" s="108">
        <f t="shared" si="32"/>
        <v>0</v>
      </c>
      <c r="AZ71" s="108">
        <f t="shared" si="32"/>
        <v>0</v>
      </c>
      <c r="BA71" s="108">
        <f t="shared" si="32"/>
        <v>0</v>
      </c>
      <c r="BB71" s="108">
        <f t="shared" si="32"/>
        <v>0</v>
      </c>
      <c r="BC71" s="108">
        <f t="shared" si="32"/>
        <v>0</v>
      </c>
      <c r="BD71" s="108">
        <f t="shared" si="32"/>
        <v>0</v>
      </c>
      <c r="BE71" s="108">
        <f t="shared" si="32"/>
        <v>0</v>
      </c>
      <c r="BF71" s="108">
        <f t="shared" si="32"/>
        <v>0</v>
      </c>
      <c r="BG71" s="108">
        <f t="shared" si="32"/>
        <v>0</v>
      </c>
      <c r="BH71" s="108">
        <f t="shared" si="32"/>
        <v>0</v>
      </c>
      <c r="BI71" s="108">
        <f t="shared" si="32"/>
        <v>0</v>
      </c>
    </row>
    <row r="72" s="88" customFormat="1" ht="19.5" customHeight="1" spans="1:61">
      <c r="A72" s="109"/>
      <c r="B72" s="109" t="s">
        <v>110</v>
      </c>
      <c r="C72" s="109"/>
      <c r="D72" s="110" t="s">
        <v>196</v>
      </c>
      <c r="E72" s="105">
        <f>E73+E74</f>
        <v>11</v>
      </c>
      <c r="F72" s="105">
        <f t="shared" ref="F72:BI72" si="33">F73+F74</f>
        <v>11</v>
      </c>
      <c r="G72" s="105">
        <f t="shared" si="33"/>
        <v>0</v>
      </c>
      <c r="H72" s="105">
        <f t="shared" si="33"/>
        <v>0</v>
      </c>
      <c r="I72" s="105">
        <f t="shared" si="33"/>
        <v>0</v>
      </c>
      <c r="J72" s="105">
        <f t="shared" si="33"/>
        <v>0</v>
      </c>
      <c r="K72" s="105">
        <f t="shared" si="33"/>
        <v>0</v>
      </c>
      <c r="L72" s="105">
        <f t="shared" si="33"/>
        <v>0</v>
      </c>
      <c r="M72" s="105">
        <f t="shared" si="33"/>
        <v>0</v>
      </c>
      <c r="N72" s="105">
        <f t="shared" si="33"/>
        <v>0</v>
      </c>
      <c r="O72" s="105">
        <f t="shared" si="33"/>
        <v>0</v>
      </c>
      <c r="P72" s="105">
        <f t="shared" si="33"/>
        <v>0</v>
      </c>
      <c r="Q72" s="105">
        <f t="shared" si="33"/>
        <v>0</v>
      </c>
      <c r="R72" s="105">
        <f t="shared" si="33"/>
        <v>0</v>
      </c>
      <c r="S72" s="105">
        <f t="shared" si="33"/>
        <v>11</v>
      </c>
      <c r="T72" s="105">
        <f t="shared" si="33"/>
        <v>0</v>
      </c>
      <c r="U72" s="105">
        <f t="shared" si="33"/>
        <v>0</v>
      </c>
      <c r="V72" s="105">
        <f t="shared" si="33"/>
        <v>0</v>
      </c>
      <c r="W72" s="105">
        <f t="shared" si="33"/>
        <v>0</v>
      </c>
      <c r="X72" s="105">
        <f t="shared" si="33"/>
        <v>0</v>
      </c>
      <c r="Y72" s="105">
        <f t="shared" si="33"/>
        <v>0</v>
      </c>
      <c r="Z72" s="105">
        <f t="shared" si="33"/>
        <v>0</v>
      </c>
      <c r="AA72" s="105">
        <f t="shared" si="33"/>
        <v>0</v>
      </c>
      <c r="AB72" s="108">
        <f t="shared" si="33"/>
        <v>0</v>
      </c>
      <c r="AC72" s="105">
        <f t="shared" si="33"/>
        <v>0</v>
      </c>
      <c r="AD72" s="105">
        <f t="shared" si="33"/>
        <v>0</v>
      </c>
      <c r="AE72" s="105">
        <f t="shared" si="33"/>
        <v>0</v>
      </c>
      <c r="AF72" s="105">
        <f t="shared" si="33"/>
        <v>0</v>
      </c>
      <c r="AG72" s="105"/>
      <c r="AH72" s="105">
        <f t="shared" si="33"/>
        <v>0</v>
      </c>
      <c r="AI72" s="105">
        <f t="shared" si="33"/>
        <v>0</v>
      </c>
      <c r="AJ72" s="105">
        <f t="shared" si="33"/>
        <v>0</v>
      </c>
      <c r="AK72" s="105">
        <f t="shared" si="33"/>
        <v>0</v>
      </c>
      <c r="AL72" s="105">
        <f t="shared" si="33"/>
        <v>0</v>
      </c>
      <c r="AM72" s="105">
        <f t="shared" si="33"/>
        <v>0</v>
      </c>
      <c r="AN72" s="105">
        <f t="shared" si="33"/>
        <v>0</v>
      </c>
      <c r="AO72" s="105">
        <f t="shared" si="33"/>
        <v>0</v>
      </c>
      <c r="AP72" s="105">
        <f t="shared" si="33"/>
        <v>0</v>
      </c>
      <c r="AQ72" s="105">
        <f t="shared" si="33"/>
        <v>0</v>
      </c>
      <c r="AR72" s="105">
        <f t="shared" si="33"/>
        <v>0</v>
      </c>
      <c r="AS72" s="105">
        <f t="shared" si="33"/>
        <v>0</v>
      </c>
      <c r="AT72" s="105">
        <f t="shared" si="33"/>
        <v>0</v>
      </c>
      <c r="AU72" s="105">
        <f t="shared" si="33"/>
        <v>0</v>
      </c>
      <c r="AV72" s="105">
        <f t="shared" si="33"/>
        <v>0</v>
      </c>
      <c r="AW72" s="105">
        <f t="shared" si="33"/>
        <v>0</v>
      </c>
      <c r="AX72" s="105">
        <f t="shared" si="33"/>
        <v>0</v>
      </c>
      <c r="AY72" s="105">
        <f t="shared" si="33"/>
        <v>0</v>
      </c>
      <c r="AZ72" s="105">
        <f t="shared" si="33"/>
        <v>0</v>
      </c>
      <c r="BA72" s="105">
        <f t="shared" si="33"/>
        <v>0</v>
      </c>
      <c r="BB72" s="105">
        <f t="shared" si="33"/>
        <v>0</v>
      </c>
      <c r="BC72" s="105">
        <f t="shared" si="33"/>
        <v>0</v>
      </c>
      <c r="BD72" s="105">
        <f t="shared" si="33"/>
        <v>0</v>
      </c>
      <c r="BE72" s="105">
        <f t="shared" si="33"/>
        <v>0</v>
      </c>
      <c r="BF72" s="105">
        <f t="shared" si="33"/>
        <v>0</v>
      </c>
      <c r="BG72" s="105">
        <f t="shared" si="33"/>
        <v>0</v>
      </c>
      <c r="BH72" s="105">
        <f t="shared" si="33"/>
        <v>0</v>
      </c>
      <c r="BI72" s="105">
        <f t="shared" si="33"/>
        <v>0</v>
      </c>
    </row>
    <row r="73" s="88" customFormat="1" ht="19.5" customHeight="1" spans="1:61">
      <c r="A73" s="109" t="s">
        <v>195</v>
      </c>
      <c r="B73" s="109" t="s">
        <v>110</v>
      </c>
      <c r="C73" s="109" t="s">
        <v>108</v>
      </c>
      <c r="D73" s="110" t="s">
        <v>197</v>
      </c>
      <c r="E73" s="105">
        <f>F73+T73+AV73+BH73</f>
        <v>11</v>
      </c>
      <c r="F73" s="105">
        <f t="shared" ref="F73" si="34">SUM(G73:S73)</f>
        <v>11</v>
      </c>
      <c r="G73" s="105">
        <v>0</v>
      </c>
      <c r="H73" s="105">
        <v>0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11</v>
      </c>
      <c r="T73" s="105">
        <f t="shared" ref="T73:T74" si="35">SUM(U73:AU73)</f>
        <v>0</v>
      </c>
      <c r="U73" s="105">
        <v>0</v>
      </c>
      <c r="V73" s="105">
        <v>0</v>
      </c>
      <c r="W73" s="105">
        <v>0</v>
      </c>
      <c r="X73" s="105">
        <v>0</v>
      </c>
      <c r="Y73" s="105">
        <v>0</v>
      </c>
      <c r="Z73" s="105">
        <v>0</v>
      </c>
      <c r="AA73" s="105">
        <v>0</v>
      </c>
      <c r="AB73" s="108"/>
      <c r="AC73" s="105">
        <v>0</v>
      </c>
      <c r="AD73" s="105">
        <v>0</v>
      </c>
      <c r="AE73" s="105">
        <v>0</v>
      </c>
      <c r="AF73" s="105"/>
      <c r="AG73" s="105"/>
      <c r="AH73" s="105">
        <v>0</v>
      </c>
      <c r="AI73" s="105">
        <v>0</v>
      </c>
      <c r="AJ73" s="105">
        <v>0</v>
      </c>
      <c r="AK73" s="105">
        <v>0</v>
      </c>
      <c r="AL73" s="105">
        <v>0</v>
      </c>
      <c r="AM73" s="105">
        <v>0</v>
      </c>
      <c r="AN73" s="105">
        <v>0</v>
      </c>
      <c r="AO73" s="105">
        <v>0</v>
      </c>
      <c r="AP73" s="105">
        <v>0</v>
      </c>
      <c r="AQ73" s="105">
        <v>0</v>
      </c>
      <c r="AR73" s="105">
        <v>0</v>
      </c>
      <c r="AS73" s="105">
        <v>0</v>
      </c>
      <c r="AT73" s="105">
        <v>0</v>
      </c>
      <c r="AU73" s="105">
        <v>0</v>
      </c>
      <c r="AV73" s="105">
        <v>0</v>
      </c>
      <c r="AW73" s="105">
        <v>0</v>
      </c>
      <c r="AX73" s="105">
        <v>0</v>
      </c>
      <c r="AY73" s="105">
        <v>0</v>
      </c>
      <c r="AZ73" s="105">
        <v>0</v>
      </c>
      <c r="BA73" s="105">
        <v>0</v>
      </c>
      <c r="BB73" s="105">
        <v>0</v>
      </c>
      <c r="BC73" s="105">
        <v>0</v>
      </c>
      <c r="BD73" s="105">
        <v>0</v>
      </c>
      <c r="BE73" s="105">
        <v>0</v>
      </c>
      <c r="BF73" s="105">
        <v>0</v>
      </c>
      <c r="BG73" s="105">
        <v>0</v>
      </c>
      <c r="BH73" s="105"/>
      <c r="BI73" s="105"/>
    </row>
    <row r="74" s="88" customFormat="1" ht="19.5" customHeight="1" spans="1:61">
      <c r="A74" s="109" t="s">
        <v>195</v>
      </c>
      <c r="B74" s="109" t="s">
        <v>110</v>
      </c>
      <c r="C74" s="109" t="s">
        <v>150</v>
      </c>
      <c r="D74" s="110" t="s">
        <v>198</v>
      </c>
      <c r="E74" s="105"/>
      <c r="F74" s="105">
        <v>0</v>
      </c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f t="shared" si="35"/>
        <v>0</v>
      </c>
      <c r="U74" s="105">
        <v>0</v>
      </c>
      <c r="V74" s="105">
        <v>0</v>
      </c>
      <c r="W74" s="105">
        <v>0</v>
      </c>
      <c r="X74" s="105">
        <v>0</v>
      </c>
      <c r="Y74" s="105">
        <v>0</v>
      </c>
      <c r="Z74" s="105">
        <v>0</v>
      </c>
      <c r="AA74" s="105">
        <v>0</v>
      </c>
      <c r="AB74" s="108">
        <v>0</v>
      </c>
      <c r="AC74" s="105">
        <v>0</v>
      </c>
      <c r="AD74" s="105">
        <v>0</v>
      </c>
      <c r="AE74" s="105">
        <v>0</v>
      </c>
      <c r="AF74" s="105"/>
      <c r="AG74" s="105"/>
      <c r="AH74" s="105">
        <v>0</v>
      </c>
      <c r="AI74" s="105">
        <v>0</v>
      </c>
      <c r="AJ74" s="105">
        <v>0</v>
      </c>
      <c r="AK74" s="105">
        <v>0</v>
      </c>
      <c r="AL74" s="105">
        <v>0</v>
      </c>
      <c r="AM74" s="105">
        <v>0</v>
      </c>
      <c r="AN74" s="105">
        <v>0</v>
      </c>
      <c r="AO74" s="105">
        <v>0</v>
      </c>
      <c r="AP74" s="105">
        <v>0</v>
      </c>
      <c r="AQ74" s="105">
        <v>0</v>
      </c>
      <c r="AR74" s="105">
        <v>0</v>
      </c>
      <c r="AS74" s="105">
        <v>0</v>
      </c>
      <c r="AT74" s="105">
        <v>0</v>
      </c>
      <c r="AU74" s="105">
        <v>0</v>
      </c>
      <c r="AV74" s="105">
        <v>0</v>
      </c>
      <c r="AW74" s="105">
        <v>0</v>
      </c>
      <c r="AX74" s="105">
        <v>0</v>
      </c>
      <c r="AY74" s="105">
        <v>0</v>
      </c>
      <c r="AZ74" s="105">
        <v>0</v>
      </c>
      <c r="BA74" s="105">
        <v>0</v>
      </c>
      <c r="BB74" s="105">
        <v>0</v>
      </c>
      <c r="BC74" s="105">
        <v>0</v>
      </c>
      <c r="BD74" s="105">
        <v>0</v>
      </c>
      <c r="BE74" s="105">
        <v>0</v>
      </c>
      <c r="BF74" s="105">
        <v>0</v>
      </c>
      <c r="BG74" s="105">
        <v>0</v>
      </c>
      <c r="BH74" s="105"/>
      <c r="BI74" s="105"/>
    </row>
    <row r="75" s="88" customFormat="1" ht="19.5" customHeight="1" spans="1:61">
      <c r="A75" s="109"/>
      <c r="B75" s="109" t="s">
        <v>114</v>
      </c>
      <c r="C75" s="109"/>
      <c r="D75" s="110" t="s">
        <v>199</v>
      </c>
      <c r="E75" s="105">
        <f>SUM(E76)</f>
        <v>0</v>
      </c>
      <c r="F75" s="105">
        <f t="shared" ref="F75:BI75" si="36">SUM(F76)</f>
        <v>0</v>
      </c>
      <c r="G75" s="105">
        <f t="shared" si="36"/>
        <v>0</v>
      </c>
      <c r="H75" s="105">
        <f t="shared" si="36"/>
        <v>0</v>
      </c>
      <c r="I75" s="105">
        <f t="shared" si="36"/>
        <v>0</v>
      </c>
      <c r="J75" s="105">
        <f t="shared" si="36"/>
        <v>0</v>
      </c>
      <c r="K75" s="105">
        <f t="shared" si="36"/>
        <v>0</v>
      </c>
      <c r="L75" s="105">
        <f t="shared" si="36"/>
        <v>0</v>
      </c>
      <c r="M75" s="105">
        <f t="shared" si="36"/>
        <v>0</v>
      </c>
      <c r="N75" s="105">
        <f t="shared" si="36"/>
        <v>0</v>
      </c>
      <c r="O75" s="105">
        <f t="shared" si="36"/>
        <v>0</v>
      </c>
      <c r="P75" s="105">
        <f t="shared" si="36"/>
        <v>0</v>
      </c>
      <c r="Q75" s="105">
        <f t="shared" si="36"/>
        <v>0</v>
      </c>
      <c r="R75" s="105">
        <f t="shared" si="36"/>
        <v>0</v>
      </c>
      <c r="S75" s="105">
        <f t="shared" si="36"/>
        <v>0</v>
      </c>
      <c r="T75" s="105">
        <f t="shared" si="36"/>
        <v>0</v>
      </c>
      <c r="U75" s="105">
        <f t="shared" si="36"/>
        <v>0</v>
      </c>
      <c r="V75" s="105">
        <f t="shared" si="36"/>
        <v>0</v>
      </c>
      <c r="W75" s="105">
        <f t="shared" si="36"/>
        <v>0</v>
      </c>
      <c r="X75" s="105">
        <f t="shared" si="36"/>
        <v>0</v>
      </c>
      <c r="Y75" s="105">
        <f t="shared" si="36"/>
        <v>0</v>
      </c>
      <c r="Z75" s="105">
        <f t="shared" si="36"/>
        <v>0</v>
      </c>
      <c r="AA75" s="105">
        <f t="shared" si="36"/>
        <v>0</v>
      </c>
      <c r="AB75" s="108">
        <f t="shared" si="36"/>
        <v>0</v>
      </c>
      <c r="AC75" s="105">
        <f t="shared" si="36"/>
        <v>0</v>
      </c>
      <c r="AD75" s="105">
        <f t="shared" si="36"/>
        <v>0</v>
      </c>
      <c r="AE75" s="105">
        <f t="shared" si="36"/>
        <v>0</v>
      </c>
      <c r="AF75" s="105">
        <f t="shared" si="36"/>
        <v>0</v>
      </c>
      <c r="AG75" s="105">
        <f t="shared" si="36"/>
        <v>0</v>
      </c>
      <c r="AH75" s="105">
        <f t="shared" si="36"/>
        <v>0</v>
      </c>
      <c r="AI75" s="105">
        <f t="shared" si="36"/>
        <v>0</v>
      </c>
      <c r="AJ75" s="105">
        <f t="shared" si="36"/>
        <v>0</v>
      </c>
      <c r="AK75" s="105">
        <f t="shared" si="36"/>
        <v>0</v>
      </c>
      <c r="AL75" s="105">
        <f t="shared" si="36"/>
        <v>0</v>
      </c>
      <c r="AM75" s="105">
        <f t="shared" si="36"/>
        <v>0</v>
      </c>
      <c r="AN75" s="105">
        <f t="shared" si="36"/>
        <v>0</v>
      </c>
      <c r="AO75" s="105">
        <f t="shared" si="36"/>
        <v>0</v>
      </c>
      <c r="AP75" s="105">
        <f t="shared" si="36"/>
        <v>0</v>
      </c>
      <c r="AQ75" s="105">
        <f t="shared" si="36"/>
        <v>0</v>
      </c>
      <c r="AR75" s="105">
        <f t="shared" si="36"/>
        <v>0</v>
      </c>
      <c r="AS75" s="105">
        <f t="shared" si="36"/>
        <v>0</v>
      </c>
      <c r="AT75" s="105">
        <f t="shared" si="36"/>
        <v>0</v>
      </c>
      <c r="AU75" s="105">
        <f t="shared" si="36"/>
        <v>0</v>
      </c>
      <c r="AV75" s="105">
        <f t="shared" si="36"/>
        <v>0</v>
      </c>
      <c r="AW75" s="105">
        <f t="shared" si="36"/>
        <v>0</v>
      </c>
      <c r="AX75" s="105">
        <f t="shared" si="36"/>
        <v>0</v>
      </c>
      <c r="AY75" s="105">
        <f t="shared" si="36"/>
        <v>0</v>
      </c>
      <c r="AZ75" s="105">
        <f t="shared" si="36"/>
        <v>0</v>
      </c>
      <c r="BA75" s="105">
        <f t="shared" si="36"/>
        <v>0</v>
      </c>
      <c r="BB75" s="105">
        <f t="shared" si="36"/>
        <v>0</v>
      </c>
      <c r="BC75" s="105">
        <f t="shared" si="36"/>
        <v>0</v>
      </c>
      <c r="BD75" s="105">
        <f t="shared" si="36"/>
        <v>0</v>
      </c>
      <c r="BE75" s="105">
        <f t="shared" si="36"/>
        <v>0</v>
      </c>
      <c r="BF75" s="105">
        <f t="shared" si="36"/>
        <v>0</v>
      </c>
      <c r="BG75" s="105">
        <f t="shared" si="36"/>
        <v>0</v>
      </c>
      <c r="BH75" s="105">
        <f t="shared" si="36"/>
        <v>0</v>
      </c>
      <c r="BI75" s="105">
        <f t="shared" si="36"/>
        <v>0</v>
      </c>
    </row>
    <row r="76" s="88" customFormat="1" ht="19.5" customHeight="1" spans="1:61">
      <c r="A76" s="109" t="s">
        <v>200</v>
      </c>
      <c r="B76" s="109" t="s">
        <v>135</v>
      </c>
      <c r="C76" s="109" t="s">
        <v>104</v>
      </c>
      <c r="D76" s="110" t="s">
        <v>201</v>
      </c>
      <c r="E76" s="105">
        <f>F76+T76+AV76+BH76</f>
        <v>0</v>
      </c>
      <c r="F76" s="105">
        <f t="shared" ref="F76" si="37">SUM(G76:S76)</f>
        <v>0</v>
      </c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8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>
        <v>0</v>
      </c>
      <c r="AS76" s="105">
        <v>0</v>
      </c>
      <c r="AT76" s="105">
        <v>0</v>
      </c>
      <c r="AU76" s="105"/>
      <c r="AV76" s="105"/>
      <c r="AW76" s="105">
        <v>0</v>
      </c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</row>
    <row r="77" s="87" customFormat="1" ht="19.5" customHeight="1" spans="1:61">
      <c r="A77" s="106" t="s">
        <v>202</v>
      </c>
      <c r="B77" s="106"/>
      <c r="C77" s="106"/>
      <c r="D77" s="107" t="s">
        <v>34</v>
      </c>
      <c r="E77" s="108">
        <f>E78+E81+E86+E88+E90+E92+E95</f>
        <v>844.59</v>
      </c>
      <c r="F77" s="108">
        <f t="shared" ref="F77:BI77" si="38">F78+F81+F86+F88+F90+F92+F95</f>
        <v>834.94</v>
      </c>
      <c r="G77" s="108">
        <f t="shared" si="38"/>
        <v>10.81</v>
      </c>
      <c r="H77" s="108">
        <f t="shared" si="38"/>
        <v>5.14</v>
      </c>
      <c r="I77" s="108">
        <f t="shared" si="38"/>
        <v>0</v>
      </c>
      <c r="J77" s="108">
        <f t="shared" si="38"/>
        <v>0</v>
      </c>
      <c r="K77" s="108">
        <f t="shared" si="38"/>
        <v>670.67</v>
      </c>
      <c r="L77" s="108">
        <f t="shared" si="38"/>
        <v>139.8</v>
      </c>
      <c r="M77" s="108">
        <f t="shared" si="38"/>
        <v>0</v>
      </c>
      <c r="N77" s="108">
        <f t="shared" si="38"/>
        <v>0</v>
      </c>
      <c r="O77" s="108">
        <f t="shared" si="38"/>
        <v>3.5</v>
      </c>
      <c r="P77" s="108">
        <f t="shared" si="38"/>
        <v>0</v>
      </c>
      <c r="Q77" s="108">
        <f t="shared" si="38"/>
        <v>0</v>
      </c>
      <c r="R77" s="108">
        <f t="shared" si="38"/>
        <v>0</v>
      </c>
      <c r="S77" s="108">
        <f t="shared" si="38"/>
        <v>5.02</v>
      </c>
      <c r="T77" s="108">
        <f t="shared" si="38"/>
        <v>0.13</v>
      </c>
      <c r="U77" s="108">
        <f t="shared" si="38"/>
        <v>0</v>
      </c>
      <c r="V77" s="108">
        <f t="shared" si="38"/>
        <v>0</v>
      </c>
      <c r="W77" s="108">
        <f t="shared" si="38"/>
        <v>0</v>
      </c>
      <c r="X77" s="108">
        <f t="shared" si="38"/>
        <v>0</v>
      </c>
      <c r="Y77" s="108">
        <f t="shared" si="38"/>
        <v>0</v>
      </c>
      <c r="Z77" s="108">
        <f t="shared" si="38"/>
        <v>0</v>
      </c>
      <c r="AA77" s="108">
        <f t="shared" si="38"/>
        <v>0</v>
      </c>
      <c r="AB77" s="108">
        <f t="shared" si="38"/>
        <v>0</v>
      </c>
      <c r="AC77" s="108">
        <f t="shared" si="38"/>
        <v>0</v>
      </c>
      <c r="AD77" s="108">
        <f t="shared" si="38"/>
        <v>0</v>
      </c>
      <c r="AE77" s="108">
        <f t="shared" si="38"/>
        <v>0</v>
      </c>
      <c r="AF77" s="108">
        <f t="shared" si="38"/>
        <v>0</v>
      </c>
      <c r="AG77" s="108">
        <f t="shared" si="38"/>
        <v>0.13</v>
      </c>
      <c r="AH77" s="108">
        <f t="shared" si="38"/>
        <v>0</v>
      </c>
      <c r="AI77" s="108">
        <f t="shared" si="38"/>
        <v>0</v>
      </c>
      <c r="AJ77" s="108">
        <f t="shared" si="38"/>
        <v>0</v>
      </c>
      <c r="AK77" s="108">
        <f t="shared" si="38"/>
        <v>0</v>
      </c>
      <c r="AL77" s="108">
        <f t="shared" si="38"/>
        <v>0</v>
      </c>
      <c r="AM77" s="108">
        <f t="shared" si="38"/>
        <v>0</v>
      </c>
      <c r="AN77" s="108">
        <f t="shared" si="38"/>
        <v>0</v>
      </c>
      <c r="AO77" s="108">
        <f t="shared" si="38"/>
        <v>0</v>
      </c>
      <c r="AP77" s="108">
        <f t="shared" si="38"/>
        <v>0</v>
      </c>
      <c r="AQ77" s="108">
        <f t="shared" si="38"/>
        <v>0</v>
      </c>
      <c r="AR77" s="108">
        <f t="shared" si="38"/>
        <v>0</v>
      </c>
      <c r="AS77" s="108">
        <f t="shared" si="38"/>
        <v>0</v>
      </c>
      <c r="AT77" s="108">
        <f t="shared" si="38"/>
        <v>0</v>
      </c>
      <c r="AU77" s="108">
        <f t="shared" si="38"/>
        <v>0</v>
      </c>
      <c r="AV77" s="108">
        <f t="shared" si="38"/>
        <v>44.52</v>
      </c>
      <c r="AW77" s="108">
        <f t="shared" si="38"/>
        <v>3</v>
      </c>
      <c r="AX77" s="108">
        <f t="shared" si="38"/>
        <v>6.52</v>
      </c>
      <c r="AY77" s="108">
        <f t="shared" si="38"/>
        <v>0</v>
      </c>
      <c r="AZ77" s="108">
        <f t="shared" si="38"/>
        <v>33</v>
      </c>
      <c r="BA77" s="108">
        <f t="shared" si="38"/>
        <v>2</v>
      </c>
      <c r="BB77" s="108">
        <f t="shared" si="38"/>
        <v>0</v>
      </c>
      <c r="BC77" s="108">
        <f t="shared" si="38"/>
        <v>0</v>
      </c>
      <c r="BD77" s="108">
        <f t="shared" si="38"/>
        <v>0</v>
      </c>
      <c r="BE77" s="108">
        <f t="shared" si="38"/>
        <v>0</v>
      </c>
      <c r="BF77" s="108">
        <f t="shared" si="38"/>
        <v>0</v>
      </c>
      <c r="BG77" s="108">
        <f t="shared" si="38"/>
        <v>0</v>
      </c>
      <c r="BH77" s="108">
        <f t="shared" si="38"/>
        <v>0</v>
      </c>
      <c r="BI77" s="108">
        <f t="shared" si="38"/>
        <v>0</v>
      </c>
    </row>
    <row r="78" s="88" customFormat="1" ht="19.5" customHeight="1" spans="1:61">
      <c r="A78" s="109"/>
      <c r="B78" s="109" t="s">
        <v>110</v>
      </c>
      <c r="C78" s="109"/>
      <c r="D78" s="110" t="s">
        <v>203</v>
      </c>
      <c r="E78" s="105">
        <f>SUM(E79:E80)</f>
        <v>23.1</v>
      </c>
      <c r="F78" s="105">
        <f t="shared" ref="F78:BI78" si="39">SUM(F79:F80)</f>
        <v>20.97</v>
      </c>
      <c r="G78" s="105">
        <f t="shared" si="39"/>
        <v>10.81</v>
      </c>
      <c r="H78" s="105">
        <f t="shared" si="39"/>
        <v>5.14</v>
      </c>
      <c r="I78" s="105">
        <f t="shared" si="39"/>
        <v>0</v>
      </c>
      <c r="J78" s="105">
        <f t="shared" si="39"/>
        <v>0</v>
      </c>
      <c r="K78" s="105">
        <f t="shared" si="39"/>
        <v>0</v>
      </c>
      <c r="L78" s="105">
        <f t="shared" si="39"/>
        <v>0</v>
      </c>
      <c r="M78" s="105">
        <f t="shared" si="39"/>
        <v>0</v>
      </c>
      <c r="N78" s="105">
        <f t="shared" si="39"/>
        <v>0</v>
      </c>
      <c r="O78" s="105">
        <f t="shared" si="39"/>
        <v>0</v>
      </c>
      <c r="P78" s="105">
        <f t="shared" si="39"/>
        <v>0</v>
      </c>
      <c r="Q78" s="105">
        <f t="shared" si="39"/>
        <v>0</v>
      </c>
      <c r="R78" s="105">
        <f t="shared" si="39"/>
        <v>0</v>
      </c>
      <c r="S78" s="105">
        <f t="shared" si="39"/>
        <v>5.02</v>
      </c>
      <c r="T78" s="105">
        <f t="shared" si="39"/>
        <v>0.13</v>
      </c>
      <c r="U78" s="105">
        <f t="shared" si="39"/>
        <v>0</v>
      </c>
      <c r="V78" s="105">
        <f t="shared" si="39"/>
        <v>0</v>
      </c>
      <c r="W78" s="105">
        <f t="shared" si="39"/>
        <v>0</v>
      </c>
      <c r="X78" s="105">
        <f t="shared" si="39"/>
        <v>0</v>
      </c>
      <c r="Y78" s="105">
        <f t="shared" si="39"/>
        <v>0</v>
      </c>
      <c r="Z78" s="105">
        <f t="shared" si="39"/>
        <v>0</v>
      </c>
      <c r="AA78" s="105">
        <f t="shared" si="39"/>
        <v>0</v>
      </c>
      <c r="AB78" s="108">
        <f t="shared" si="39"/>
        <v>0</v>
      </c>
      <c r="AC78" s="105">
        <f t="shared" si="39"/>
        <v>0</v>
      </c>
      <c r="AD78" s="105">
        <f t="shared" si="39"/>
        <v>0</v>
      </c>
      <c r="AE78" s="105">
        <f t="shared" si="39"/>
        <v>0</v>
      </c>
      <c r="AF78" s="105">
        <f t="shared" si="39"/>
        <v>0</v>
      </c>
      <c r="AG78" s="105">
        <f t="shared" si="39"/>
        <v>0.13</v>
      </c>
      <c r="AH78" s="105">
        <f t="shared" si="39"/>
        <v>0</v>
      </c>
      <c r="AI78" s="105">
        <f t="shared" si="39"/>
        <v>0</v>
      </c>
      <c r="AJ78" s="105">
        <f t="shared" si="39"/>
        <v>0</v>
      </c>
      <c r="AK78" s="105">
        <f t="shared" si="39"/>
        <v>0</v>
      </c>
      <c r="AL78" s="105">
        <f t="shared" si="39"/>
        <v>0</v>
      </c>
      <c r="AM78" s="105">
        <f t="shared" si="39"/>
        <v>0</v>
      </c>
      <c r="AN78" s="105">
        <f t="shared" si="39"/>
        <v>0</v>
      </c>
      <c r="AO78" s="105">
        <f t="shared" si="39"/>
        <v>0</v>
      </c>
      <c r="AP78" s="105">
        <f t="shared" si="39"/>
        <v>0</v>
      </c>
      <c r="AQ78" s="105">
        <f t="shared" si="39"/>
        <v>0</v>
      </c>
      <c r="AR78" s="105">
        <f t="shared" si="39"/>
        <v>0</v>
      </c>
      <c r="AS78" s="105">
        <f t="shared" si="39"/>
        <v>0</v>
      </c>
      <c r="AT78" s="105">
        <f t="shared" si="39"/>
        <v>0</v>
      </c>
      <c r="AU78" s="105">
        <f t="shared" si="39"/>
        <v>0</v>
      </c>
      <c r="AV78" s="105">
        <f>SUM(AW78:AZ78)</f>
        <v>2</v>
      </c>
      <c r="AW78" s="105">
        <f t="shared" si="39"/>
        <v>2</v>
      </c>
      <c r="AX78" s="105">
        <f t="shared" si="39"/>
        <v>0</v>
      </c>
      <c r="AY78" s="105">
        <f t="shared" si="39"/>
        <v>0</v>
      </c>
      <c r="AZ78" s="105">
        <f t="shared" si="39"/>
        <v>0</v>
      </c>
      <c r="BA78" s="105">
        <f t="shared" si="39"/>
        <v>0</v>
      </c>
      <c r="BB78" s="105">
        <f t="shared" si="39"/>
        <v>0</v>
      </c>
      <c r="BC78" s="105">
        <f t="shared" si="39"/>
        <v>0</v>
      </c>
      <c r="BD78" s="105">
        <f t="shared" si="39"/>
        <v>0</v>
      </c>
      <c r="BE78" s="105">
        <f t="shared" si="39"/>
        <v>0</v>
      </c>
      <c r="BF78" s="105">
        <f t="shared" si="39"/>
        <v>0</v>
      </c>
      <c r="BG78" s="105">
        <f t="shared" si="39"/>
        <v>0</v>
      </c>
      <c r="BH78" s="105">
        <f t="shared" si="39"/>
        <v>0</v>
      </c>
      <c r="BI78" s="105">
        <f t="shared" si="39"/>
        <v>0</v>
      </c>
    </row>
    <row r="79" s="88" customFormat="1" ht="19.5" customHeight="1" spans="1:61">
      <c r="A79" s="109" t="s">
        <v>204</v>
      </c>
      <c r="B79" s="109" t="s">
        <v>205</v>
      </c>
      <c r="C79" s="109" t="s">
        <v>108</v>
      </c>
      <c r="D79" s="110" t="s">
        <v>206</v>
      </c>
      <c r="E79" s="105">
        <f>F79+T79+AV79+BH69</f>
        <v>1.38</v>
      </c>
      <c r="F79" s="105">
        <f t="shared" ref="F79:F80" si="40">SUM(G79:S79)</f>
        <v>1.25</v>
      </c>
      <c r="G79" s="112">
        <v>0.81</v>
      </c>
      <c r="H79" s="112">
        <v>0.44</v>
      </c>
      <c r="I79" s="105">
        <v>0</v>
      </c>
      <c r="J79" s="105"/>
      <c r="K79" s="105">
        <v>0</v>
      </c>
      <c r="L79" s="105">
        <v>0</v>
      </c>
      <c r="M79" s="105">
        <v>0</v>
      </c>
      <c r="N79" s="105">
        <v>0</v>
      </c>
      <c r="O79" s="105"/>
      <c r="P79" s="105">
        <v>0</v>
      </c>
      <c r="Q79" s="105">
        <v>0</v>
      </c>
      <c r="R79" s="105">
        <v>0</v>
      </c>
      <c r="S79" s="105"/>
      <c r="T79" s="105">
        <f>SUM(U79:AU79)</f>
        <v>0.13</v>
      </c>
      <c r="U79" s="105"/>
      <c r="V79" s="105"/>
      <c r="W79" s="105">
        <v>0</v>
      </c>
      <c r="X79" s="105">
        <v>0</v>
      </c>
      <c r="Y79" s="105">
        <v>0</v>
      </c>
      <c r="Z79" s="105"/>
      <c r="AA79" s="105">
        <v>0</v>
      </c>
      <c r="AB79" s="108">
        <v>0</v>
      </c>
      <c r="AC79" s="105"/>
      <c r="AD79" s="105">
        <v>0</v>
      </c>
      <c r="AE79" s="105">
        <v>0</v>
      </c>
      <c r="AF79" s="105"/>
      <c r="AG79" s="105">
        <v>0.13</v>
      </c>
      <c r="AH79" s="105">
        <v>0</v>
      </c>
      <c r="AI79" s="105">
        <v>0</v>
      </c>
      <c r="AJ79" s="105">
        <v>0</v>
      </c>
      <c r="AK79" s="105">
        <v>0</v>
      </c>
      <c r="AL79" s="105">
        <v>0</v>
      </c>
      <c r="AM79" s="105">
        <v>0</v>
      </c>
      <c r="AN79" s="105">
        <v>0</v>
      </c>
      <c r="AO79" s="105">
        <v>0</v>
      </c>
      <c r="AP79" s="105">
        <v>0</v>
      </c>
      <c r="AQ79" s="105">
        <v>0</v>
      </c>
      <c r="AR79" s="105">
        <v>0</v>
      </c>
      <c r="AS79" s="105">
        <v>0</v>
      </c>
      <c r="AT79" s="105">
        <v>0</v>
      </c>
      <c r="AU79" s="105"/>
      <c r="AV79" s="105">
        <f t="shared" ref="AV79:AV80" si="41">SUM(AW79:AZ79)</f>
        <v>0</v>
      </c>
      <c r="AW79" s="105">
        <v>0</v>
      </c>
      <c r="AX79" s="105">
        <v>0</v>
      </c>
      <c r="AY79" s="105">
        <v>0</v>
      </c>
      <c r="AZ79" s="105">
        <v>0</v>
      </c>
      <c r="BA79" s="105">
        <v>0</v>
      </c>
      <c r="BB79" s="105">
        <v>0</v>
      </c>
      <c r="BC79" s="105">
        <v>0</v>
      </c>
      <c r="BD79" s="105">
        <v>0</v>
      </c>
      <c r="BE79" s="105">
        <v>0</v>
      </c>
      <c r="BF79" s="105">
        <v>0</v>
      </c>
      <c r="BG79" s="105">
        <v>0</v>
      </c>
      <c r="BH79" s="105"/>
      <c r="BI79" s="105"/>
    </row>
    <row r="80" s="88" customFormat="1" ht="19.5" customHeight="1" spans="1:61">
      <c r="A80" s="109" t="s">
        <v>204</v>
      </c>
      <c r="B80" s="109" t="s">
        <v>205</v>
      </c>
      <c r="C80" s="109" t="s">
        <v>150</v>
      </c>
      <c r="D80" s="110" t="s">
        <v>207</v>
      </c>
      <c r="E80" s="105">
        <f>F80+T80+AV80+BH80</f>
        <v>21.72</v>
      </c>
      <c r="F80" s="105">
        <f t="shared" si="40"/>
        <v>19.72</v>
      </c>
      <c r="G80" s="112">
        <v>10</v>
      </c>
      <c r="H80" s="112">
        <v>4.7</v>
      </c>
      <c r="I80" s="105">
        <f t="shared" ref="I80:BI80" si="42">SUM(I81:I84)</f>
        <v>0</v>
      </c>
      <c r="J80" s="105">
        <f t="shared" si="42"/>
        <v>0</v>
      </c>
      <c r="K80" s="105"/>
      <c r="L80" s="105"/>
      <c r="M80" s="105">
        <f t="shared" si="42"/>
        <v>0</v>
      </c>
      <c r="N80" s="105">
        <f t="shared" si="42"/>
        <v>0</v>
      </c>
      <c r="O80" s="105">
        <f t="shared" si="42"/>
        <v>0</v>
      </c>
      <c r="P80" s="105">
        <f t="shared" si="42"/>
        <v>0</v>
      </c>
      <c r="Q80" s="105">
        <f t="shared" si="42"/>
        <v>0</v>
      </c>
      <c r="R80" s="105">
        <f t="shared" si="42"/>
        <v>0</v>
      </c>
      <c r="S80" s="105">
        <v>5.02</v>
      </c>
      <c r="T80" s="105">
        <f>SUM(U80:AU80)</f>
        <v>0</v>
      </c>
      <c r="U80" s="105">
        <f t="shared" si="42"/>
        <v>0</v>
      </c>
      <c r="V80" s="105">
        <f t="shared" si="42"/>
        <v>0</v>
      </c>
      <c r="W80" s="105">
        <f t="shared" si="42"/>
        <v>0</v>
      </c>
      <c r="X80" s="105">
        <f t="shared" si="42"/>
        <v>0</v>
      </c>
      <c r="Y80" s="105">
        <f t="shared" si="42"/>
        <v>0</v>
      </c>
      <c r="Z80" s="105">
        <f t="shared" si="42"/>
        <v>0</v>
      </c>
      <c r="AA80" s="105">
        <f t="shared" si="42"/>
        <v>0</v>
      </c>
      <c r="AB80" s="108">
        <f t="shared" si="42"/>
        <v>0</v>
      </c>
      <c r="AC80" s="105">
        <f t="shared" si="42"/>
        <v>0</v>
      </c>
      <c r="AD80" s="105">
        <f t="shared" si="42"/>
        <v>0</v>
      </c>
      <c r="AE80" s="105">
        <f t="shared" si="42"/>
        <v>0</v>
      </c>
      <c r="AF80" s="105">
        <f t="shared" si="42"/>
        <v>0</v>
      </c>
      <c r="AG80" s="105">
        <f t="shared" si="42"/>
        <v>0</v>
      </c>
      <c r="AH80" s="105">
        <f t="shared" si="42"/>
        <v>0</v>
      </c>
      <c r="AI80" s="105">
        <f t="shared" si="42"/>
        <v>0</v>
      </c>
      <c r="AJ80" s="105">
        <f t="shared" si="42"/>
        <v>0</v>
      </c>
      <c r="AK80" s="105">
        <f t="shared" si="42"/>
        <v>0</v>
      </c>
      <c r="AL80" s="105">
        <f t="shared" si="42"/>
        <v>0</v>
      </c>
      <c r="AM80" s="105">
        <f t="shared" si="42"/>
        <v>0</v>
      </c>
      <c r="AN80" s="105">
        <f t="shared" si="42"/>
        <v>0</v>
      </c>
      <c r="AO80" s="105">
        <f t="shared" si="42"/>
        <v>0</v>
      </c>
      <c r="AP80" s="105">
        <f t="shared" si="42"/>
        <v>0</v>
      </c>
      <c r="AQ80" s="105">
        <f t="shared" si="42"/>
        <v>0</v>
      </c>
      <c r="AR80" s="105">
        <f t="shared" si="42"/>
        <v>0</v>
      </c>
      <c r="AS80" s="105">
        <f t="shared" si="42"/>
        <v>0</v>
      </c>
      <c r="AT80" s="105">
        <f t="shared" si="42"/>
        <v>0</v>
      </c>
      <c r="AU80" s="105">
        <f t="shared" si="42"/>
        <v>0</v>
      </c>
      <c r="AV80" s="105">
        <f t="shared" si="41"/>
        <v>2</v>
      </c>
      <c r="AW80" s="105">
        <f t="shared" si="42"/>
        <v>2</v>
      </c>
      <c r="AX80" s="105"/>
      <c r="AY80" s="105">
        <f t="shared" si="42"/>
        <v>0</v>
      </c>
      <c r="AZ80" s="105">
        <f t="shared" si="42"/>
        <v>0</v>
      </c>
      <c r="BA80" s="105">
        <f t="shared" si="42"/>
        <v>0</v>
      </c>
      <c r="BB80" s="105">
        <f t="shared" si="42"/>
        <v>0</v>
      </c>
      <c r="BC80" s="105">
        <f t="shared" si="42"/>
        <v>0</v>
      </c>
      <c r="BD80" s="105">
        <f t="shared" si="42"/>
        <v>0</v>
      </c>
      <c r="BE80" s="105">
        <f t="shared" si="42"/>
        <v>0</v>
      </c>
      <c r="BF80" s="105">
        <f t="shared" si="42"/>
        <v>0</v>
      </c>
      <c r="BG80" s="105">
        <f t="shared" si="42"/>
        <v>0</v>
      </c>
      <c r="BH80" s="105">
        <f t="shared" si="42"/>
        <v>0</v>
      </c>
      <c r="BI80" s="105">
        <f t="shared" si="42"/>
        <v>0</v>
      </c>
    </row>
    <row r="81" s="88" customFormat="1" ht="19.5" customHeight="1" spans="1:61">
      <c r="A81" s="109"/>
      <c r="B81" s="109" t="s">
        <v>124</v>
      </c>
      <c r="C81" s="109"/>
      <c r="D81" s="110" t="s">
        <v>208</v>
      </c>
      <c r="E81" s="105">
        <f>SUM(E82:E85)</f>
        <v>817.99</v>
      </c>
      <c r="F81" s="105">
        <f t="shared" ref="F81:BI81" si="43">SUM(F82:F85)</f>
        <v>810.47</v>
      </c>
      <c r="G81" s="105">
        <f t="shared" si="43"/>
        <v>0</v>
      </c>
      <c r="H81" s="105">
        <f t="shared" si="43"/>
        <v>0</v>
      </c>
      <c r="I81" s="105">
        <f t="shared" si="43"/>
        <v>0</v>
      </c>
      <c r="J81" s="105">
        <f t="shared" si="43"/>
        <v>0</v>
      </c>
      <c r="K81" s="105">
        <f t="shared" si="43"/>
        <v>670.67</v>
      </c>
      <c r="L81" s="105">
        <f t="shared" si="43"/>
        <v>139.8</v>
      </c>
      <c r="M81" s="105">
        <f t="shared" si="43"/>
        <v>0</v>
      </c>
      <c r="N81" s="105">
        <f t="shared" si="43"/>
        <v>0</v>
      </c>
      <c r="O81" s="105">
        <f t="shared" si="43"/>
        <v>0</v>
      </c>
      <c r="P81" s="105">
        <f t="shared" si="43"/>
        <v>0</v>
      </c>
      <c r="Q81" s="105">
        <f t="shared" si="43"/>
        <v>0</v>
      </c>
      <c r="R81" s="105">
        <f t="shared" si="43"/>
        <v>0</v>
      </c>
      <c r="S81" s="105">
        <f t="shared" si="43"/>
        <v>0</v>
      </c>
      <c r="T81" s="105">
        <f t="shared" si="43"/>
        <v>0</v>
      </c>
      <c r="U81" s="105">
        <f t="shared" si="43"/>
        <v>0</v>
      </c>
      <c r="V81" s="105">
        <f t="shared" si="43"/>
        <v>0</v>
      </c>
      <c r="W81" s="105">
        <f t="shared" si="43"/>
        <v>0</v>
      </c>
      <c r="X81" s="105">
        <f t="shared" si="43"/>
        <v>0</v>
      </c>
      <c r="Y81" s="105">
        <f t="shared" si="43"/>
        <v>0</v>
      </c>
      <c r="Z81" s="105">
        <f t="shared" si="43"/>
        <v>0</v>
      </c>
      <c r="AA81" s="105">
        <f t="shared" si="43"/>
        <v>0</v>
      </c>
      <c r="AB81" s="108">
        <f t="shared" si="43"/>
        <v>0</v>
      </c>
      <c r="AC81" s="105">
        <f t="shared" si="43"/>
        <v>0</v>
      </c>
      <c r="AD81" s="105">
        <f t="shared" si="43"/>
        <v>0</v>
      </c>
      <c r="AE81" s="105">
        <f t="shared" si="43"/>
        <v>0</v>
      </c>
      <c r="AF81" s="105">
        <f t="shared" si="43"/>
        <v>0</v>
      </c>
      <c r="AG81" s="105">
        <f t="shared" si="43"/>
        <v>0</v>
      </c>
      <c r="AH81" s="105">
        <f t="shared" si="43"/>
        <v>0</v>
      </c>
      <c r="AI81" s="105">
        <f t="shared" si="43"/>
        <v>0</v>
      </c>
      <c r="AJ81" s="105">
        <f t="shared" si="43"/>
        <v>0</v>
      </c>
      <c r="AK81" s="105">
        <f t="shared" si="43"/>
        <v>0</v>
      </c>
      <c r="AL81" s="105">
        <f t="shared" si="43"/>
        <v>0</v>
      </c>
      <c r="AM81" s="105">
        <f t="shared" si="43"/>
        <v>0</v>
      </c>
      <c r="AN81" s="105">
        <f t="shared" si="43"/>
        <v>0</v>
      </c>
      <c r="AO81" s="105">
        <f t="shared" si="43"/>
        <v>0</v>
      </c>
      <c r="AP81" s="105">
        <f t="shared" si="43"/>
        <v>0</v>
      </c>
      <c r="AQ81" s="105">
        <f t="shared" si="43"/>
        <v>0</v>
      </c>
      <c r="AR81" s="105">
        <f t="shared" si="43"/>
        <v>0</v>
      </c>
      <c r="AS81" s="105">
        <f t="shared" si="43"/>
        <v>0</v>
      </c>
      <c r="AT81" s="105">
        <f t="shared" si="43"/>
        <v>0</v>
      </c>
      <c r="AU81" s="105">
        <f t="shared" si="43"/>
        <v>0</v>
      </c>
      <c r="AV81" s="105">
        <f t="shared" si="43"/>
        <v>7.52</v>
      </c>
      <c r="AW81" s="105">
        <f t="shared" si="43"/>
        <v>1</v>
      </c>
      <c r="AX81" s="105">
        <f t="shared" si="43"/>
        <v>6.52</v>
      </c>
      <c r="AY81" s="105">
        <f t="shared" si="43"/>
        <v>0</v>
      </c>
      <c r="AZ81" s="105">
        <f t="shared" si="43"/>
        <v>0</v>
      </c>
      <c r="BA81" s="105">
        <f t="shared" si="43"/>
        <v>0</v>
      </c>
      <c r="BB81" s="105">
        <f t="shared" si="43"/>
        <v>0</v>
      </c>
      <c r="BC81" s="105">
        <f t="shared" si="43"/>
        <v>0</v>
      </c>
      <c r="BD81" s="105">
        <f t="shared" si="43"/>
        <v>0</v>
      </c>
      <c r="BE81" s="105">
        <f t="shared" si="43"/>
        <v>0</v>
      </c>
      <c r="BF81" s="105">
        <f t="shared" si="43"/>
        <v>0</v>
      </c>
      <c r="BG81" s="105">
        <f t="shared" si="43"/>
        <v>0</v>
      </c>
      <c r="BH81" s="105">
        <f t="shared" si="43"/>
        <v>0</v>
      </c>
      <c r="BI81" s="105">
        <f t="shared" si="43"/>
        <v>0</v>
      </c>
    </row>
    <row r="82" s="88" customFormat="1" ht="19.5" customHeight="1" spans="1:61">
      <c r="A82" s="109" t="s">
        <v>204</v>
      </c>
      <c r="B82" s="109" t="s">
        <v>126</v>
      </c>
      <c r="C82" s="109" t="s">
        <v>108</v>
      </c>
      <c r="D82" s="110" t="s">
        <v>209</v>
      </c>
      <c r="E82" s="105">
        <f>F82+T82+AV82+BH82</f>
        <v>1</v>
      </c>
      <c r="F82" s="105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  <c r="R82" s="105">
        <v>0</v>
      </c>
      <c r="S82" s="105">
        <v>0</v>
      </c>
      <c r="T82" s="105">
        <v>0</v>
      </c>
      <c r="U82" s="105">
        <v>0</v>
      </c>
      <c r="V82" s="105">
        <v>0</v>
      </c>
      <c r="W82" s="105">
        <v>0</v>
      </c>
      <c r="X82" s="105">
        <v>0</v>
      </c>
      <c r="Y82" s="105">
        <v>0</v>
      </c>
      <c r="Z82" s="105">
        <v>0</v>
      </c>
      <c r="AA82" s="105">
        <v>0</v>
      </c>
      <c r="AB82" s="108">
        <v>0</v>
      </c>
      <c r="AC82" s="105">
        <v>0</v>
      </c>
      <c r="AD82" s="105">
        <v>0</v>
      </c>
      <c r="AE82" s="105">
        <v>0</v>
      </c>
      <c r="AF82" s="105"/>
      <c r="AG82" s="105">
        <v>0</v>
      </c>
      <c r="AH82" s="105">
        <v>0</v>
      </c>
      <c r="AI82" s="105">
        <v>0</v>
      </c>
      <c r="AJ82" s="105">
        <v>0</v>
      </c>
      <c r="AK82" s="105">
        <v>0</v>
      </c>
      <c r="AL82" s="105">
        <v>0</v>
      </c>
      <c r="AM82" s="105">
        <v>0</v>
      </c>
      <c r="AN82" s="105">
        <v>0</v>
      </c>
      <c r="AO82" s="105">
        <v>0</v>
      </c>
      <c r="AP82" s="105">
        <v>0</v>
      </c>
      <c r="AQ82" s="105">
        <v>0</v>
      </c>
      <c r="AR82" s="105">
        <v>0</v>
      </c>
      <c r="AS82" s="105">
        <v>0</v>
      </c>
      <c r="AT82" s="105">
        <v>0</v>
      </c>
      <c r="AU82" s="105">
        <v>0</v>
      </c>
      <c r="AV82" s="105">
        <f>SUM(AW82:BG82)</f>
        <v>1</v>
      </c>
      <c r="AW82" s="105">
        <v>0</v>
      </c>
      <c r="AX82" s="105">
        <v>1</v>
      </c>
      <c r="AY82" s="105">
        <v>0</v>
      </c>
      <c r="AZ82" s="105">
        <v>0</v>
      </c>
      <c r="BA82" s="105">
        <v>0</v>
      </c>
      <c r="BB82" s="105">
        <v>0</v>
      </c>
      <c r="BC82" s="105">
        <v>0</v>
      </c>
      <c r="BD82" s="105">
        <v>0</v>
      </c>
      <c r="BE82" s="105">
        <v>0</v>
      </c>
      <c r="BF82" s="105">
        <v>0</v>
      </c>
      <c r="BG82" s="105">
        <v>0</v>
      </c>
      <c r="BH82" s="105"/>
      <c r="BI82" s="105"/>
    </row>
    <row r="83" s="88" customFormat="1" ht="19.5" customHeight="1" spans="1:61">
      <c r="A83" s="109" t="s">
        <v>204</v>
      </c>
      <c r="B83" s="109" t="s">
        <v>126</v>
      </c>
      <c r="C83" s="109" t="s">
        <v>110</v>
      </c>
      <c r="D83" s="104" t="s">
        <v>210</v>
      </c>
      <c r="E83" s="105">
        <f>F83+T83+AV83+BH83</f>
        <v>6.52</v>
      </c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8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>
        <f t="shared" ref="AV83:AV93" si="44">SUM(AW83:BG83)</f>
        <v>6.52</v>
      </c>
      <c r="AW83" s="105">
        <v>1</v>
      </c>
      <c r="AX83" s="105">
        <v>5.52</v>
      </c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</row>
    <row r="84" s="88" customFormat="1" ht="19.5" customHeight="1" spans="1:61">
      <c r="A84" s="109" t="s">
        <v>204</v>
      </c>
      <c r="B84" s="109" t="s">
        <v>126</v>
      </c>
      <c r="C84" s="109" t="s">
        <v>124</v>
      </c>
      <c r="D84" s="110" t="s">
        <v>211</v>
      </c>
      <c r="E84" s="105">
        <f>F84+T84+AV84+BH84</f>
        <v>670.67</v>
      </c>
      <c r="F84" s="105">
        <f t="shared" ref="F84:F93" si="45">SUM(G84:S84)</f>
        <v>670.67</v>
      </c>
      <c r="G84" s="105">
        <v>0</v>
      </c>
      <c r="H84" s="105">
        <v>0</v>
      </c>
      <c r="I84" s="105">
        <v>0</v>
      </c>
      <c r="J84" s="105">
        <v>0</v>
      </c>
      <c r="K84" s="105">
        <v>670.67</v>
      </c>
      <c r="L84" s="105">
        <v>0</v>
      </c>
      <c r="M84" s="105">
        <v>0</v>
      </c>
      <c r="N84" s="105">
        <v>0</v>
      </c>
      <c r="O84" s="105">
        <v>0</v>
      </c>
      <c r="P84" s="105">
        <v>0</v>
      </c>
      <c r="Q84" s="105">
        <v>0</v>
      </c>
      <c r="R84" s="105">
        <v>0</v>
      </c>
      <c r="S84" s="105">
        <v>0</v>
      </c>
      <c r="T84" s="105">
        <v>0</v>
      </c>
      <c r="U84" s="105">
        <v>0</v>
      </c>
      <c r="V84" s="105">
        <v>0</v>
      </c>
      <c r="W84" s="105">
        <v>0</v>
      </c>
      <c r="X84" s="105">
        <v>0</v>
      </c>
      <c r="Y84" s="105">
        <v>0</v>
      </c>
      <c r="Z84" s="105">
        <v>0</v>
      </c>
      <c r="AA84" s="105">
        <v>0</v>
      </c>
      <c r="AB84" s="108">
        <v>0</v>
      </c>
      <c r="AC84" s="105">
        <v>0</v>
      </c>
      <c r="AD84" s="105">
        <v>0</v>
      </c>
      <c r="AE84" s="105">
        <v>0</v>
      </c>
      <c r="AF84" s="105"/>
      <c r="AG84" s="105">
        <v>0</v>
      </c>
      <c r="AH84" s="105">
        <v>0</v>
      </c>
      <c r="AI84" s="105">
        <v>0</v>
      </c>
      <c r="AJ84" s="105">
        <v>0</v>
      </c>
      <c r="AK84" s="105">
        <v>0</v>
      </c>
      <c r="AL84" s="105">
        <v>0</v>
      </c>
      <c r="AM84" s="105">
        <v>0</v>
      </c>
      <c r="AN84" s="105">
        <v>0</v>
      </c>
      <c r="AO84" s="105">
        <v>0</v>
      </c>
      <c r="AP84" s="105">
        <v>0</v>
      </c>
      <c r="AQ84" s="105">
        <v>0</v>
      </c>
      <c r="AR84" s="105">
        <v>0</v>
      </c>
      <c r="AS84" s="105">
        <v>0</v>
      </c>
      <c r="AT84" s="105">
        <v>0</v>
      </c>
      <c r="AU84" s="105">
        <v>0</v>
      </c>
      <c r="AV84" s="105">
        <f t="shared" si="44"/>
        <v>0</v>
      </c>
      <c r="AW84" s="105">
        <v>0</v>
      </c>
      <c r="AX84" s="105">
        <v>0</v>
      </c>
      <c r="AY84" s="105">
        <v>0</v>
      </c>
      <c r="AZ84" s="105">
        <v>0</v>
      </c>
      <c r="BA84" s="105">
        <v>0</v>
      </c>
      <c r="BB84" s="105">
        <v>0</v>
      </c>
      <c r="BC84" s="105">
        <v>0</v>
      </c>
      <c r="BD84" s="105">
        <v>0</v>
      </c>
      <c r="BE84" s="105">
        <v>0</v>
      </c>
      <c r="BF84" s="105">
        <v>0</v>
      </c>
      <c r="BG84" s="105">
        <v>0</v>
      </c>
      <c r="BH84" s="105"/>
      <c r="BI84" s="105"/>
    </row>
    <row r="85" s="88" customFormat="1" ht="19.5" customHeight="1" spans="1:61">
      <c r="A85" s="109" t="s">
        <v>204</v>
      </c>
      <c r="B85" s="109" t="s">
        <v>126</v>
      </c>
      <c r="C85" s="109" t="s">
        <v>112</v>
      </c>
      <c r="D85" s="110" t="s">
        <v>212</v>
      </c>
      <c r="E85" s="105">
        <f>F85+T85+AV85+BH85</f>
        <v>139.8</v>
      </c>
      <c r="F85" s="105">
        <f t="shared" si="45"/>
        <v>139.8</v>
      </c>
      <c r="G85" s="105">
        <v>0</v>
      </c>
      <c r="H85" s="105">
        <v>0</v>
      </c>
      <c r="I85" s="105">
        <v>0</v>
      </c>
      <c r="J85" s="105">
        <v>0</v>
      </c>
      <c r="K85" s="105"/>
      <c r="L85" s="105">
        <v>139.8</v>
      </c>
      <c r="M85" s="105">
        <v>0</v>
      </c>
      <c r="N85" s="105">
        <v>0</v>
      </c>
      <c r="O85" s="105">
        <v>0</v>
      </c>
      <c r="P85" s="105">
        <v>0</v>
      </c>
      <c r="Q85" s="105">
        <v>0</v>
      </c>
      <c r="R85" s="105">
        <v>0</v>
      </c>
      <c r="S85" s="105">
        <v>0</v>
      </c>
      <c r="T85" s="105">
        <v>0</v>
      </c>
      <c r="U85" s="105">
        <v>0</v>
      </c>
      <c r="V85" s="105">
        <v>0</v>
      </c>
      <c r="W85" s="105">
        <v>0</v>
      </c>
      <c r="X85" s="105">
        <v>0</v>
      </c>
      <c r="Y85" s="105">
        <v>0</v>
      </c>
      <c r="Z85" s="105">
        <v>0</v>
      </c>
      <c r="AA85" s="105">
        <v>0</v>
      </c>
      <c r="AB85" s="108">
        <v>0</v>
      </c>
      <c r="AC85" s="105">
        <v>0</v>
      </c>
      <c r="AD85" s="105">
        <v>0</v>
      </c>
      <c r="AE85" s="105">
        <v>0</v>
      </c>
      <c r="AF85" s="105"/>
      <c r="AG85" s="105">
        <v>0</v>
      </c>
      <c r="AH85" s="105">
        <v>0</v>
      </c>
      <c r="AI85" s="105">
        <v>0</v>
      </c>
      <c r="AJ85" s="105">
        <v>0</v>
      </c>
      <c r="AK85" s="105">
        <v>0</v>
      </c>
      <c r="AL85" s="105">
        <v>0</v>
      </c>
      <c r="AM85" s="105">
        <v>0</v>
      </c>
      <c r="AN85" s="105">
        <v>0</v>
      </c>
      <c r="AO85" s="105">
        <v>0</v>
      </c>
      <c r="AP85" s="105">
        <v>0</v>
      </c>
      <c r="AQ85" s="105">
        <v>0</v>
      </c>
      <c r="AR85" s="105">
        <v>0</v>
      </c>
      <c r="AS85" s="105">
        <v>0</v>
      </c>
      <c r="AT85" s="105">
        <v>0</v>
      </c>
      <c r="AU85" s="105">
        <v>0</v>
      </c>
      <c r="AV85" s="105">
        <f t="shared" si="44"/>
        <v>0</v>
      </c>
      <c r="AW85" s="105">
        <v>0</v>
      </c>
      <c r="AX85" s="105">
        <v>0</v>
      </c>
      <c r="AY85" s="105">
        <v>0</v>
      </c>
      <c r="AZ85" s="105">
        <v>0</v>
      </c>
      <c r="BA85" s="105">
        <v>0</v>
      </c>
      <c r="BB85" s="105">
        <v>0</v>
      </c>
      <c r="BC85" s="105">
        <v>0</v>
      </c>
      <c r="BD85" s="105">
        <v>0</v>
      </c>
      <c r="BE85" s="105">
        <v>0</v>
      </c>
      <c r="BF85" s="105">
        <v>0</v>
      </c>
      <c r="BG85" s="105">
        <v>0</v>
      </c>
      <c r="BH85" s="105"/>
      <c r="BI85" s="105"/>
    </row>
    <row r="86" s="88" customFormat="1" ht="19.5" customHeight="1" spans="1:61">
      <c r="A86" s="109"/>
      <c r="B86" s="109" t="s">
        <v>127</v>
      </c>
      <c r="C86" s="109"/>
      <c r="D86" s="110" t="s">
        <v>213</v>
      </c>
      <c r="E86" s="105">
        <f>SUM(E87)</f>
        <v>0</v>
      </c>
      <c r="F86" s="105">
        <f t="shared" si="45"/>
        <v>0</v>
      </c>
      <c r="G86" s="105">
        <f t="shared" ref="G86:BI86" si="46">SUM(G87)</f>
        <v>0</v>
      </c>
      <c r="H86" s="105">
        <f t="shared" si="46"/>
        <v>0</v>
      </c>
      <c r="I86" s="105">
        <f t="shared" si="46"/>
        <v>0</v>
      </c>
      <c r="J86" s="105">
        <f t="shared" si="46"/>
        <v>0</v>
      </c>
      <c r="K86" s="105">
        <f t="shared" si="46"/>
        <v>0</v>
      </c>
      <c r="L86" s="105">
        <f t="shared" si="46"/>
        <v>0</v>
      </c>
      <c r="M86" s="105">
        <f t="shared" si="46"/>
        <v>0</v>
      </c>
      <c r="N86" s="105">
        <f t="shared" si="46"/>
        <v>0</v>
      </c>
      <c r="O86" s="105">
        <f t="shared" si="46"/>
        <v>0</v>
      </c>
      <c r="P86" s="105">
        <f t="shared" si="46"/>
        <v>0</v>
      </c>
      <c r="Q86" s="105">
        <f t="shared" si="46"/>
        <v>0</v>
      </c>
      <c r="R86" s="105">
        <f t="shared" si="46"/>
        <v>0</v>
      </c>
      <c r="S86" s="105">
        <f t="shared" si="46"/>
        <v>0</v>
      </c>
      <c r="T86" s="105">
        <f t="shared" si="46"/>
        <v>0</v>
      </c>
      <c r="U86" s="105">
        <f t="shared" si="46"/>
        <v>0</v>
      </c>
      <c r="V86" s="105">
        <f t="shared" si="46"/>
        <v>0</v>
      </c>
      <c r="W86" s="105">
        <f t="shared" si="46"/>
        <v>0</v>
      </c>
      <c r="X86" s="105">
        <f t="shared" si="46"/>
        <v>0</v>
      </c>
      <c r="Y86" s="105">
        <f t="shared" si="46"/>
        <v>0</v>
      </c>
      <c r="Z86" s="105">
        <f t="shared" si="46"/>
        <v>0</v>
      </c>
      <c r="AA86" s="105">
        <f t="shared" si="46"/>
        <v>0</v>
      </c>
      <c r="AB86" s="108">
        <f t="shared" si="46"/>
        <v>0</v>
      </c>
      <c r="AC86" s="105">
        <f t="shared" si="46"/>
        <v>0</v>
      </c>
      <c r="AD86" s="105">
        <f t="shared" si="46"/>
        <v>0</v>
      </c>
      <c r="AE86" s="105">
        <f t="shared" si="46"/>
        <v>0</v>
      </c>
      <c r="AF86" s="105">
        <f t="shared" si="46"/>
        <v>0</v>
      </c>
      <c r="AG86" s="105">
        <f t="shared" si="46"/>
        <v>0</v>
      </c>
      <c r="AH86" s="105">
        <f t="shared" si="46"/>
        <v>0</v>
      </c>
      <c r="AI86" s="105">
        <f t="shared" si="46"/>
        <v>0</v>
      </c>
      <c r="AJ86" s="105">
        <f t="shared" si="46"/>
        <v>0</v>
      </c>
      <c r="AK86" s="105">
        <f t="shared" si="46"/>
        <v>0</v>
      </c>
      <c r="AL86" s="105">
        <f t="shared" si="46"/>
        <v>0</v>
      </c>
      <c r="AM86" s="105">
        <f t="shared" si="46"/>
        <v>0</v>
      </c>
      <c r="AN86" s="105">
        <f t="shared" si="46"/>
        <v>0</v>
      </c>
      <c r="AO86" s="105">
        <f t="shared" si="46"/>
        <v>0</v>
      </c>
      <c r="AP86" s="105">
        <f t="shared" si="46"/>
        <v>0</v>
      </c>
      <c r="AQ86" s="105">
        <f t="shared" si="46"/>
        <v>0</v>
      </c>
      <c r="AR86" s="105">
        <f t="shared" si="46"/>
        <v>0</v>
      </c>
      <c r="AS86" s="105">
        <f t="shared" si="46"/>
        <v>0</v>
      </c>
      <c r="AT86" s="105">
        <f t="shared" si="46"/>
        <v>0</v>
      </c>
      <c r="AU86" s="105">
        <f t="shared" si="46"/>
        <v>0</v>
      </c>
      <c r="AV86" s="105">
        <f t="shared" si="44"/>
        <v>0</v>
      </c>
      <c r="AW86" s="105">
        <f t="shared" si="46"/>
        <v>0</v>
      </c>
      <c r="AX86" s="105">
        <f t="shared" si="46"/>
        <v>0</v>
      </c>
      <c r="AY86" s="105">
        <f t="shared" si="46"/>
        <v>0</v>
      </c>
      <c r="AZ86" s="105">
        <f t="shared" si="46"/>
        <v>0</v>
      </c>
      <c r="BA86" s="105">
        <f t="shared" si="46"/>
        <v>0</v>
      </c>
      <c r="BB86" s="105">
        <f t="shared" si="46"/>
        <v>0</v>
      </c>
      <c r="BC86" s="105">
        <f t="shared" si="46"/>
        <v>0</v>
      </c>
      <c r="BD86" s="105">
        <f t="shared" si="46"/>
        <v>0</v>
      </c>
      <c r="BE86" s="105">
        <f t="shared" si="46"/>
        <v>0</v>
      </c>
      <c r="BF86" s="105">
        <f t="shared" si="46"/>
        <v>0</v>
      </c>
      <c r="BG86" s="105">
        <f t="shared" si="46"/>
        <v>0</v>
      </c>
      <c r="BH86" s="105">
        <f t="shared" si="46"/>
        <v>0</v>
      </c>
      <c r="BI86" s="105">
        <f t="shared" si="46"/>
        <v>0</v>
      </c>
    </row>
    <row r="87" s="88" customFormat="1" ht="19.5" customHeight="1" spans="1:61">
      <c r="A87" s="109" t="s">
        <v>202</v>
      </c>
      <c r="B87" s="109" t="s">
        <v>127</v>
      </c>
      <c r="C87" s="109" t="s">
        <v>118</v>
      </c>
      <c r="D87" s="110" t="s">
        <v>214</v>
      </c>
      <c r="E87" s="105"/>
      <c r="F87" s="105">
        <f t="shared" si="45"/>
        <v>0</v>
      </c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8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>
        <f t="shared" si="44"/>
        <v>0</v>
      </c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</row>
    <row r="88" s="88" customFormat="1" ht="19.5" customHeight="1" spans="1:61">
      <c r="A88" s="109"/>
      <c r="B88" s="109" t="s">
        <v>114</v>
      </c>
      <c r="C88" s="109"/>
      <c r="D88" s="110" t="s">
        <v>215</v>
      </c>
      <c r="E88" s="105">
        <f>E89</f>
        <v>0</v>
      </c>
      <c r="F88" s="105">
        <f t="shared" si="45"/>
        <v>0</v>
      </c>
      <c r="G88" s="105">
        <f t="shared" ref="G88:BI88" si="47">G89</f>
        <v>0</v>
      </c>
      <c r="H88" s="105">
        <f t="shared" si="47"/>
        <v>0</v>
      </c>
      <c r="I88" s="105">
        <f t="shared" si="47"/>
        <v>0</v>
      </c>
      <c r="J88" s="105">
        <f t="shared" si="47"/>
        <v>0</v>
      </c>
      <c r="K88" s="105">
        <f t="shared" si="47"/>
        <v>0</v>
      </c>
      <c r="L88" s="105">
        <f t="shared" si="47"/>
        <v>0</v>
      </c>
      <c r="M88" s="105">
        <f t="shared" si="47"/>
        <v>0</v>
      </c>
      <c r="N88" s="105">
        <f t="shared" si="47"/>
        <v>0</v>
      </c>
      <c r="O88" s="105">
        <f t="shared" si="47"/>
        <v>0</v>
      </c>
      <c r="P88" s="105">
        <f t="shared" si="47"/>
        <v>0</v>
      </c>
      <c r="Q88" s="105">
        <f t="shared" si="47"/>
        <v>0</v>
      </c>
      <c r="R88" s="105">
        <f t="shared" si="47"/>
        <v>0</v>
      </c>
      <c r="S88" s="105">
        <f t="shared" si="47"/>
        <v>0</v>
      </c>
      <c r="T88" s="105">
        <f t="shared" si="47"/>
        <v>0</v>
      </c>
      <c r="U88" s="105">
        <f t="shared" si="47"/>
        <v>0</v>
      </c>
      <c r="V88" s="105">
        <f t="shared" si="47"/>
        <v>0</v>
      </c>
      <c r="W88" s="105">
        <f t="shared" si="47"/>
        <v>0</v>
      </c>
      <c r="X88" s="105">
        <f t="shared" si="47"/>
        <v>0</v>
      </c>
      <c r="Y88" s="105">
        <f t="shared" si="47"/>
        <v>0</v>
      </c>
      <c r="Z88" s="105">
        <f t="shared" si="47"/>
        <v>0</v>
      </c>
      <c r="AA88" s="105">
        <f t="shared" si="47"/>
        <v>0</v>
      </c>
      <c r="AB88" s="108">
        <f t="shared" si="47"/>
        <v>0</v>
      </c>
      <c r="AC88" s="105">
        <f t="shared" si="47"/>
        <v>0</v>
      </c>
      <c r="AD88" s="105">
        <f t="shared" si="47"/>
        <v>0</v>
      </c>
      <c r="AE88" s="105">
        <f t="shared" si="47"/>
        <v>0</v>
      </c>
      <c r="AF88" s="105">
        <f t="shared" si="47"/>
        <v>0</v>
      </c>
      <c r="AG88" s="105">
        <f t="shared" si="47"/>
        <v>0</v>
      </c>
      <c r="AH88" s="105">
        <f t="shared" si="47"/>
        <v>0</v>
      </c>
      <c r="AI88" s="105">
        <f t="shared" si="47"/>
        <v>0</v>
      </c>
      <c r="AJ88" s="105">
        <f t="shared" si="47"/>
        <v>0</v>
      </c>
      <c r="AK88" s="105">
        <f t="shared" si="47"/>
        <v>0</v>
      </c>
      <c r="AL88" s="105">
        <f t="shared" si="47"/>
        <v>0</v>
      </c>
      <c r="AM88" s="105">
        <f t="shared" si="47"/>
        <v>0</v>
      </c>
      <c r="AN88" s="105">
        <f t="shared" si="47"/>
        <v>0</v>
      </c>
      <c r="AO88" s="105">
        <f t="shared" si="47"/>
        <v>0</v>
      </c>
      <c r="AP88" s="105">
        <f t="shared" si="47"/>
        <v>0</v>
      </c>
      <c r="AQ88" s="105">
        <f t="shared" si="47"/>
        <v>0</v>
      </c>
      <c r="AR88" s="105">
        <f t="shared" si="47"/>
        <v>0</v>
      </c>
      <c r="AS88" s="105">
        <f t="shared" si="47"/>
        <v>0</v>
      </c>
      <c r="AT88" s="105">
        <f t="shared" si="47"/>
        <v>0</v>
      </c>
      <c r="AU88" s="105">
        <f t="shared" si="47"/>
        <v>0</v>
      </c>
      <c r="AV88" s="105">
        <f t="shared" si="44"/>
        <v>33</v>
      </c>
      <c r="AW88" s="105">
        <f t="shared" si="47"/>
        <v>0</v>
      </c>
      <c r="AX88" s="105">
        <f t="shared" si="47"/>
        <v>0</v>
      </c>
      <c r="AY88" s="105">
        <f t="shared" si="47"/>
        <v>0</v>
      </c>
      <c r="AZ88" s="105">
        <f t="shared" si="47"/>
        <v>33</v>
      </c>
      <c r="BA88" s="105">
        <f t="shared" si="47"/>
        <v>0</v>
      </c>
      <c r="BB88" s="105">
        <f t="shared" si="47"/>
        <v>0</v>
      </c>
      <c r="BC88" s="105">
        <f t="shared" si="47"/>
        <v>0</v>
      </c>
      <c r="BD88" s="105">
        <f t="shared" si="47"/>
        <v>0</v>
      </c>
      <c r="BE88" s="105">
        <f t="shared" si="47"/>
        <v>0</v>
      </c>
      <c r="BF88" s="105">
        <f t="shared" si="47"/>
        <v>0</v>
      </c>
      <c r="BG88" s="105">
        <f t="shared" si="47"/>
        <v>0</v>
      </c>
      <c r="BH88" s="105">
        <f t="shared" si="47"/>
        <v>0</v>
      </c>
      <c r="BI88" s="105">
        <f t="shared" si="47"/>
        <v>0</v>
      </c>
    </row>
    <row r="89" s="88" customFormat="1" ht="19.5" customHeight="1" spans="1:61">
      <c r="A89" s="109" t="s">
        <v>204</v>
      </c>
      <c r="B89" s="109" t="s">
        <v>135</v>
      </c>
      <c r="C89" s="109" t="s">
        <v>108</v>
      </c>
      <c r="D89" s="110" t="s">
        <v>216</v>
      </c>
      <c r="E89" s="105"/>
      <c r="F89" s="105">
        <f t="shared" si="45"/>
        <v>0</v>
      </c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8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>
        <f t="shared" si="44"/>
        <v>33</v>
      </c>
      <c r="AW89" s="105"/>
      <c r="AX89" s="105"/>
      <c r="AY89" s="105"/>
      <c r="AZ89" s="105">
        <v>33</v>
      </c>
      <c r="BA89" s="105"/>
      <c r="BB89" s="105"/>
      <c r="BC89" s="105"/>
      <c r="BD89" s="105"/>
      <c r="BE89" s="105"/>
      <c r="BF89" s="105"/>
      <c r="BG89" s="105"/>
      <c r="BH89" s="105"/>
      <c r="BI89" s="105"/>
    </row>
    <row r="90" s="88" customFormat="1" ht="19.5" customHeight="1" spans="1:61">
      <c r="A90" s="109"/>
      <c r="B90" s="109" t="s">
        <v>137</v>
      </c>
      <c r="C90" s="109"/>
      <c r="D90" s="110" t="s">
        <v>217</v>
      </c>
      <c r="E90" s="105">
        <f>E91</f>
        <v>0</v>
      </c>
      <c r="F90" s="105">
        <f t="shared" si="45"/>
        <v>0</v>
      </c>
      <c r="G90" s="105">
        <f t="shared" ref="G90:BI90" si="48">G91</f>
        <v>0</v>
      </c>
      <c r="H90" s="105">
        <f t="shared" si="48"/>
        <v>0</v>
      </c>
      <c r="I90" s="105">
        <f t="shared" si="48"/>
        <v>0</v>
      </c>
      <c r="J90" s="105">
        <f t="shared" si="48"/>
        <v>0</v>
      </c>
      <c r="K90" s="105">
        <f t="shared" si="48"/>
        <v>0</v>
      </c>
      <c r="L90" s="105">
        <f t="shared" si="48"/>
        <v>0</v>
      </c>
      <c r="M90" s="105">
        <f t="shared" si="48"/>
        <v>0</v>
      </c>
      <c r="N90" s="105">
        <f t="shared" si="48"/>
        <v>0</v>
      </c>
      <c r="O90" s="105">
        <f t="shared" si="48"/>
        <v>0</v>
      </c>
      <c r="P90" s="105">
        <f t="shared" si="48"/>
        <v>0</v>
      </c>
      <c r="Q90" s="105">
        <f t="shared" si="48"/>
        <v>0</v>
      </c>
      <c r="R90" s="105">
        <f t="shared" si="48"/>
        <v>0</v>
      </c>
      <c r="S90" s="105">
        <f t="shared" si="48"/>
        <v>0</v>
      </c>
      <c r="T90" s="105">
        <f t="shared" si="48"/>
        <v>0</v>
      </c>
      <c r="U90" s="105">
        <f t="shared" si="48"/>
        <v>0</v>
      </c>
      <c r="V90" s="105">
        <f t="shared" si="48"/>
        <v>0</v>
      </c>
      <c r="W90" s="105">
        <f t="shared" si="48"/>
        <v>0</v>
      </c>
      <c r="X90" s="105">
        <f t="shared" si="48"/>
        <v>0</v>
      </c>
      <c r="Y90" s="105">
        <f t="shared" si="48"/>
        <v>0</v>
      </c>
      <c r="Z90" s="105">
        <f t="shared" si="48"/>
        <v>0</v>
      </c>
      <c r="AA90" s="105">
        <f t="shared" si="48"/>
        <v>0</v>
      </c>
      <c r="AB90" s="108">
        <f t="shared" si="48"/>
        <v>0</v>
      </c>
      <c r="AC90" s="105">
        <f t="shared" si="48"/>
        <v>0</v>
      </c>
      <c r="AD90" s="105">
        <f t="shared" si="48"/>
        <v>0</v>
      </c>
      <c r="AE90" s="105">
        <f t="shared" si="48"/>
        <v>0</v>
      </c>
      <c r="AF90" s="105">
        <f t="shared" si="48"/>
        <v>0</v>
      </c>
      <c r="AG90" s="105">
        <f t="shared" si="48"/>
        <v>0</v>
      </c>
      <c r="AH90" s="105">
        <f t="shared" si="48"/>
        <v>0</v>
      </c>
      <c r="AI90" s="105">
        <f t="shared" si="48"/>
        <v>0</v>
      </c>
      <c r="AJ90" s="105">
        <f t="shared" si="48"/>
        <v>0</v>
      </c>
      <c r="AK90" s="105">
        <f t="shared" si="48"/>
        <v>0</v>
      </c>
      <c r="AL90" s="105">
        <f t="shared" si="48"/>
        <v>0</v>
      </c>
      <c r="AM90" s="105">
        <f t="shared" si="48"/>
        <v>0</v>
      </c>
      <c r="AN90" s="105">
        <f t="shared" si="48"/>
        <v>0</v>
      </c>
      <c r="AO90" s="105">
        <f t="shared" si="48"/>
        <v>0</v>
      </c>
      <c r="AP90" s="105">
        <f t="shared" si="48"/>
        <v>0</v>
      </c>
      <c r="AQ90" s="105">
        <f t="shared" si="48"/>
        <v>0</v>
      </c>
      <c r="AR90" s="105">
        <f t="shared" si="48"/>
        <v>0</v>
      </c>
      <c r="AS90" s="105">
        <f t="shared" si="48"/>
        <v>0</v>
      </c>
      <c r="AT90" s="105">
        <f t="shared" si="48"/>
        <v>0</v>
      </c>
      <c r="AU90" s="105">
        <f t="shared" si="48"/>
        <v>0</v>
      </c>
      <c r="AV90" s="105">
        <f t="shared" si="44"/>
        <v>0</v>
      </c>
      <c r="AW90" s="105">
        <f t="shared" si="48"/>
        <v>0</v>
      </c>
      <c r="AX90" s="105">
        <f t="shared" si="48"/>
        <v>0</v>
      </c>
      <c r="AY90" s="105">
        <f t="shared" si="48"/>
        <v>0</v>
      </c>
      <c r="AZ90" s="105">
        <f t="shared" si="48"/>
        <v>0</v>
      </c>
      <c r="BA90" s="105">
        <f t="shared" si="48"/>
        <v>0</v>
      </c>
      <c r="BB90" s="105">
        <f t="shared" si="48"/>
        <v>0</v>
      </c>
      <c r="BC90" s="105">
        <f t="shared" si="48"/>
        <v>0</v>
      </c>
      <c r="BD90" s="105">
        <f t="shared" si="48"/>
        <v>0</v>
      </c>
      <c r="BE90" s="105">
        <f t="shared" si="48"/>
        <v>0</v>
      </c>
      <c r="BF90" s="105">
        <f t="shared" si="48"/>
        <v>0</v>
      </c>
      <c r="BG90" s="105">
        <f t="shared" si="48"/>
        <v>0</v>
      </c>
      <c r="BH90" s="105">
        <f t="shared" si="48"/>
        <v>0</v>
      </c>
      <c r="BI90" s="105">
        <f t="shared" si="48"/>
        <v>0</v>
      </c>
    </row>
    <row r="91" s="88" customFormat="1" ht="19.5" customHeight="1" spans="1:61">
      <c r="A91" s="109" t="s">
        <v>204</v>
      </c>
      <c r="B91" s="109" t="s">
        <v>139</v>
      </c>
      <c r="C91" s="109" t="s">
        <v>150</v>
      </c>
      <c r="D91" s="110" t="s">
        <v>218</v>
      </c>
      <c r="E91" s="105"/>
      <c r="F91" s="105">
        <f t="shared" si="45"/>
        <v>0</v>
      </c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8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>
        <f t="shared" si="44"/>
        <v>0</v>
      </c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</row>
    <row r="92" s="88" customFormat="1" ht="19.5" customHeight="1" spans="1:61">
      <c r="A92" s="109"/>
      <c r="B92" s="109" t="s">
        <v>219</v>
      </c>
      <c r="C92" s="109"/>
      <c r="D92" s="110" t="s">
        <v>220</v>
      </c>
      <c r="E92" s="105">
        <f>E93+E94</f>
        <v>0</v>
      </c>
      <c r="F92" s="105">
        <f t="shared" si="45"/>
        <v>0</v>
      </c>
      <c r="G92" s="105">
        <f t="shared" ref="G92:BB92" si="49">G93+G94</f>
        <v>0</v>
      </c>
      <c r="H92" s="105">
        <f t="shared" si="49"/>
        <v>0</v>
      </c>
      <c r="I92" s="105">
        <f t="shared" si="49"/>
        <v>0</v>
      </c>
      <c r="J92" s="105">
        <f t="shared" si="49"/>
        <v>0</v>
      </c>
      <c r="K92" s="105">
        <f t="shared" si="49"/>
        <v>0</v>
      </c>
      <c r="L92" s="105">
        <f t="shared" si="49"/>
        <v>0</v>
      </c>
      <c r="M92" s="105">
        <f t="shared" si="49"/>
        <v>0</v>
      </c>
      <c r="N92" s="105">
        <f t="shared" si="49"/>
        <v>0</v>
      </c>
      <c r="O92" s="105">
        <f t="shared" si="49"/>
        <v>0</v>
      </c>
      <c r="P92" s="105">
        <f t="shared" si="49"/>
        <v>0</v>
      </c>
      <c r="Q92" s="105">
        <f t="shared" si="49"/>
        <v>0</v>
      </c>
      <c r="R92" s="105">
        <f t="shared" si="49"/>
        <v>0</v>
      </c>
      <c r="S92" s="105">
        <f t="shared" si="49"/>
        <v>0</v>
      </c>
      <c r="T92" s="105">
        <f t="shared" si="49"/>
        <v>0</v>
      </c>
      <c r="U92" s="105">
        <f t="shared" si="49"/>
        <v>0</v>
      </c>
      <c r="V92" s="105">
        <f t="shared" si="49"/>
        <v>0</v>
      </c>
      <c r="W92" s="105">
        <f t="shared" si="49"/>
        <v>0</v>
      </c>
      <c r="X92" s="105">
        <f t="shared" si="49"/>
        <v>0</v>
      </c>
      <c r="Y92" s="105">
        <f t="shared" si="49"/>
        <v>0</v>
      </c>
      <c r="Z92" s="105">
        <f t="shared" si="49"/>
        <v>0</v>
      </c>
      <c r="AA92" s="105">
        <f t="shared" si="49"/>
        <v>0</v>
      </c>
      <c r="AB92" s="105">
        <f t="shared" si="49"/>
        <v>0</v>
      </c>
      <c r="AC92" s="105">
        <f t="shared" si="49"/>
        <v>0</v>
      </c>
      <c r="AD92" s="105">
        <f t="shared" si="49"/>
        <v>0</v>
      </c>
      <c r="AE92" s="105">
        <f t="shared" si="49"/>
        <v>0</v>
      </c>
      <c r="AF92" s="105">
        <f t="shared" si="49"/>
        <v>0</v>
      </c>
      <c r="AG92" s="105">
        <f t="shared" si="49"/>
        <v>0</v>
      </c>
      <c r="AH92" s="105">
        <f t="shared" si="49"/>
        <v>0</v>
      </c>
      <c r="AI92" s="105">
        <f t="shared" si="49"/>
        <v>0</v>
      </c>
      <c r="AJ92" s="105">
        <f t="shared" si="49"/>
        <v>0</v>
      </c>
      <c r="AK92" s="105">
        <f t="shared" si="49"/>
        <v>0</v>
      </c>
      <c r="AL92" s="105">
        <f t="shared" si="49"/>
        <v>0</v>
      </c>
      <c r="AM92" s="105">
        <f t="shared" si="49"/>
        <v>0</v>
      </c>
      <c r="AN92" s="105">
        <f t="shared" si="49"/>
        <v>0</v>
      </c>
      <c r="AO92" s="105">
        <f t="shared" si="49"/>
        <v>0</v>
      </c>
      <c r="AP92" s="105">
        <f t="shared" si="49"/>
        <v>0</v>
      </c>
      <c r="AQ92" s="105">
        <f t="shared" si="49"/>
        <v>0</v>
      </c>
      <c r="AR92" s="105">
        <f t="shared" si="49"/>
        <v>0</v>
      </c>
      <c r="AS92" s="105">
        <f t="shared" si="49"/>
        <v>0</v>
      </c>
      <c r="AT92" s="105">
        <f t="shared" si="49"/>
        <v>0</v>
      </c>
      <c r="AU92" s="105">
        <f t="shared" si="49"/>
        <v>0</v>
      </c>
      <c r="AV92" s="105">
        <f t="shared" si="44"/>
        <v>2</v>
      </c>
      <c r="AW92" s="105">
        <f t="shared" si="49"/>
        <v>0</v>
      </c>
      <c r="AX92" s="105">
        <f t="shared" si="49"/>
        <v>0</v>
      </c>
      <c r="AY92" s="105">
        <f t="shared" si="49"/>
        <v>0</v>
      </c>
      <c r="AZ92" s="105">
        <f t="shared" si="49"/>
        <v>0</v>
      </c>
      <c r="BA92" s="105">
        <f t="shared" si="49"/>
        <v>2</v>
      </c>
      <c r="BB92" s="105">
        <f t="shared" si="49"/>
        <v>0</v>
      </c>
      <c r="BC92" s="105">
        <v>0</v>
      </c>
      <c r="BD92" s="105">
        <v>0</v>
      </c>
      <c r="BE92" s="105">
        <v>0</v>
      </c>
      <c r="BF92" s="105">
        <v>0</v>
      </c>
      <c r="BG92" s="105">
        <v>0</v>
      </c>
      <c r="BH92" s="105"/>
      <c r="BI92" s="105"/>
    </row>
    <row r="93" s="88" customFormat="1" ht="19.5" customHeight="1" spans="1:61">
      <c r="A93" s="109" t="s">
        <v>202</v>
      </c>
      <c r="B93" s="109" t="s">
        <v>219</v>
      </c>
      <c r="C93" s="109" t="s">
        <v>108</v>
      </c>
      <c r="D93" s="110" t="s">
        <v>221</v>
      </c>
      <c r="E93" s="105"/>
      <c r="F93" s="105">
        <f t="shared" si="45"/>
        <v>0</v>
      </c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8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>
        <f t="shared" si="44"/>
        <v>2</v>
      </c>
      <c r="AW93" s="105"/>
      <c r="AX93" s="105"/>
      <c r="AY93" s="105"/>
      <c r="AZ93" s="105"/>
      <c r="BA93" s="105">
        <v>2</v>
      </c>
      <c r="BB93" s="105"/>
      <c r="BC93" s="105"/>
      <c r="BD93" s="105"/>
      <c r="BE93" s="105"/>
      <c r="BF93" s="105"/>
      <c r="BG93" s="105"/>
      <c r="BH93" s="105"/>
      <c r="BI93" s="105"/>
    </row>
    <row r="94" s="88" customFormat="1" ht="19.5" customHeight="1" spans="1:61">
      <c r="A94" s="109" t="s">
        <v>204</v>
      </c>
      <c r="B94" s="109" t="s">
        <v>219</v>
      </c>
      <c r="C94" s="109" t="s">
        <v>110</v>
      </c>
      <c r="D94" s="110" t="s">
        <v>222</v>
      </c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8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</row>
    <row r="95" s="88" customFormat="1" ht="19.5" customHeight="1" spans="1:61">
      <c r="A95" s="109"/>
      <c r="B95" s="109" t="s">
        <v>150</v>
      </c>
      <c r="C95" s="109"/>
      <c r="D95" s="110" t="s">
        <v>223</v>
      </c>
      <c r="E95" s="105">
        <f>SUM(E96)</f>
        <v>3.5</v>
      </c>
      <c r="F95" s="105">
        <f t="shared" ref="F95:BI95" si="50">SUM(F96)</f>
        <v>3.5</v>
      </c>
      <c r="G95" s="105">
        <f t="shared" si="50"/>
        <v>0</v>
      </c>
      <c r="H95" s="105">
        <f t="shared" si="50"/>
        <v>0</v>
      </c>
      <c r="I95" s="105">
        <f t="shared" si="50"/>
        <v>0</v>
      </c>
      <c r="J95" s="105">
        <f t="shared" si="50"/>
        <v>0</v>
      </c>
      <c r="K95" s="105">
        <f t="shared" si="50"/>
        <v>0</v>
      </c>
      <c r="L95" s="105">
        <f t="shared" si="50"/>
        <v>0</v>
      </c>
      <c r="M95" s="105">
        <f t="shared" si="50"/>
        <v>0</v>
      </c>
      <c r="N95" s="105">
        <f t="shared" si="50"/>
        <v>0</v>
      </c>
      <c r="O95" s="105">
        <f t="shared" si="50"/>
        <v>3.5</v>
      </c>
      <c r="P95" s="105">
        <f t="shared" si="50"/>
        <v>0</v>
      </c>
      <c r="Q95" s="105">
        <f t="shared" si="50"/>
        <v>0</v>
      </c>
      <c r="R95" s="105">
        <f t="shared" si="50"/>
        <v>0</v>
      </c>
      <c r="S95" s="105">
        <f t="shared" si="50"/>
        <v>0</v>
      </c>
      <c r="T95" s="105">
        <f t="shared" si="50"/>
        <v>0</v>
      </c>
      <c r="U95" s="105">
        <f t="shared" si="50"/>
        <v>0</v>
      </c>
      <c r="V95" s="105">
        <f t="shared" si="50"/>
        <v>0</v>
      </c>
      <c r="W95" s="105">
        <f t="shared" si="50"/>
        <v>0</v>
      </c>
      <c r="X95" s="105">
        <f t="shared" si="50"/>
        <v>0</v>
      </c>
      <c r="Y95" s="105">
        <f t="shared" si="50"/>
        <v>0</v>
      </c>
      <c r="Z95" s="105">
        <f t="shared" si="50"/>
        <v>0</v>
      </c>
      <c r="AA95" s="105">
        <f t="shared" si="50"/>
        <v>0</v>
      </c>
      <c r="AB95" s="108">
        <f t="shared" si="50"/>
        <v>0</v>
      </c>
      <c r="AC95" s="105">
        <f t="shared" si="50"/>
        <v>0</v>
      </c>
      <c r="AD95" s="105">
        <f t="shared" si="50"/>
        <v>0</v>
      </c>
      <c r="AE95" s="105">
        <f t="shared" si="50"/>
        <v>0</v>
      </c>
      <c r="AF95" s="105">
        <f t="shared" si="50"/>
        <v>0</v>
      </c>
      <c r="AG95" s="105">
        <f t="shared" si="50"/>
        <v>0</v>
      </c>
      <c r="AH95" s="105">
        <f t="shared" si="50"/>
        <v>0</v>
      </c>
      <c r="AI95" s="105">
        <f t="shared" si="50"/>
        <v>0</v>
      </c>
      <c r="AJ95" s="105">
        <f t="shared" si="50"/>
        <v>0</v>
      </c>
      <c r="AK95" s="105">
        <f t="shared" si="50"/>
        <v>0</v>
      </c>
      <c r="AL95" s="105">
        <f t="shared" si="50"/>
        <v>0</v>
      </c>
      <c r="AM95" s="105">
        <f t="shared" si="50"/>
        <v>0</v>
      </c>
      <c r="AN95" s="105">
        <f t="shared" si="50"/>
        <v>0</v>
      </c>
      <c r="AO95" s="105">
        <f t="shared" si="50"/>
        <v>0</v>
      </c>
      <c r="AP95" s="105">
        <f t="shared" si="50"/>
        <v>0</v>
      </c>
      <c r="AQ95" s="105">
        <f t="shared" si="50"/>
        <v>0</v>
      </c>
      <c r="AR95" s="105">
        <f t="shared" si="50"/>
        <v>0</v>
      </c>
      <c r="AS95" s="105">
        <f t="shared" si="50"/>
        <v>0</v>
      </c>
      <c r="AT95" s="105">
        <f t="shared" si="50"/>
        <v>0</v>
      </c>
      <c r="AU95" s="105">
        <f t="shared" si="50"/>
        <v>0</v>
      </c>
      <c r="AV95" s="105">
        <f t="shared" si="50"/>
        <v>0</v>
      </c>
      <c r="AW95" s="105">
        <f t="shared" si="50"/>
        <v>0</v>
      </c>
      <c r="AX95" s="105">
        <f t="shared" si="50"/>
        <v>0</v>
      </c>
      <c r="AY95" s="105">
        <f t="shared" si="50"/>
        <v>0</v>
      </c>
      <c r="AZ95" s="105">
        <f t="shared" si="50"/>
        <v>0</v>
      </c>
      <c r="BA95" s="105">
        <f t="shared" si="50"/>
        <v>0</v>
      </c>
      <c r="BB95" s="105">
        <f t="shared" si="50"/>
        <v>0</v>
      </c>
      <c r="BC95" s="105">
        <f t="shared" si="50"/>
        <v>0</v>
      </c>
      <c r="BD95" s="105">
        <f t="shared" si="50"/>
        <v>0</v>
      </c>
      <c r="BE95" s="105">
        <f t="shared" si="50"/>
        <v>0</v>
      </c>
      <c r="BF95" s="105">
        <f t="shared" si="50"/>
        <v>0</v>
      </c>
      <c r="BG95" s="105">
        <f t="shared" si="50"/>
        <v>0</v>
      </c>
      <c r="BH95" s="105">
        <f t="shared" si="50"/>
        <v>0</v>
      </c>
      <c r="BI95" s="105">
        <f t="shared" si="50"/>
        <v>0</v>
      </c>
    </row>
    <row r="96" s="88" customFormat="1" ht="19.5" customHeight="1" spans="1:61">
      <c r="A96" s="109" t="s">
        <v>204</v>
      </c>
      <c r="B96" s="109" t="s">
        <v>224</v>
      </c>
      <c r="C96" s="109" t="s">
        <v>108</v>
      </c>
      <c r="D96" s="110" t="s">
        <v>225</v>
      </c>
      <c r="E96" s="105">
        <f>F96+T96+AV96+BH96</f>
        <v>3.5</v>
      </c>
      <c r="F96" s="105">
        <f>SUM(G96:S96)</f>
        <v>3.5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/>
      <c r="N96" s="105">
        <v>0</v>
      </c>
      <c r="O96" s="105">
        <v>3.5</v>
      </c>
      <c r="P96" s="105">
        <v>0</v>
      </c>
      <c r="Q96" s="105">
        <v>0</v>
      </c>
      <c r="R96" s="105">
        <v>0</v>
      </c>
      <c r="S96" s="105">
        <v>0</v>
      </c>
      <c r="T96" s="105">
        <v>0</v>
      </c>
      <c r="U96" s="105">
        <v>0</v>
      </c>
      <c r="V96" s="105">
        <v>0</v>
      </c>
      <c r="W96" s="105">
        <v>0</v>
      </c>
      <c r="X96" s="105">
        <v>0</v>
      </c>
      <c r="Y96" s="105">
        <v>0</v>
      </c>
      <c r="Z96" s="105">
        <v>0</v>
      </c>
      <c r="AA96" s="105">
        <v>0</v>
      </c>
      <c r="AB96" s="108">
        <v>0</v>
      </c>
      <c r="AC96" s="105">
        <v>0</v>
      </c>
      <c r="AD96" s="105">
        <v>0</v>
      </c>
      <c r="AE96" s="105">
        <v>0</v>
      </c>
      <c r="AF96" s="105"/>
      <c r="AG96" s="105">
        <v>0</v>
      </c>
      <c r="AH96" s="105">
        <v>0</v>
      </c>
      <c r="AI96" s="105">
        <v>0</v>
      </c>
      <c r="AJ96" s="105">
        <v>0</v>
      </c>
      <c r="AK96" s="105">
        <v>0</v>
      </c>
      <c r="AL96" s="105">
        <v>0</v>
      </c>
      <c r="AM96" s="105">
        <v>0</v>
      </c>
      <c r="AN96" s="105">
        <v>0</v>
      </c>
      <c r="AO96" s="105">
        <v>0</v>
      </c>
      <c r="AP96" s="105">
        <v>0</v>
      </c>
      <c r="AQ96" s="105">
        <v>0</v>
      </c>
      <c r="AR96" s="105">
        <v>0</v>
      </c>
      <c r="AS96" s="105">
        <v>0</v>
      </c>
      <c r="AT96" s="105">
        <v>0</v>
      </c>
      <c r="AU96" s="105">
        <v>0</v>
      </c>
      <c r="AV96" s="105">
        <v>0</v>
      </c>
      <c r="AW96" s="105">
        <v>0</v>
      </c>
      <c r="AX96" s="105">
        <v>0</v>
      </c>
      <c r="AY96" s="105">
        <v>0</v>
      </c>
      <c r="AZ96" s="105">
        <v>0</v>
      </c>
      <c r="BA96" s="105">
        <v>0</v>
      </c>
      <c r="BB96" s="105">
        <v>0</v>
      </c>
      <c r="BC96" s="105">
        <v>0</v>
      </c>
      <c r="BD96" s="105">
        <v>0</v>
      </c>
      <c r="BE96" s="105">
        <v>0</v>
      </c>
      <c r="BF96" s="105">
        <v>0</v>
      </c>
      <c r="BG96" s="105">
        <v>0</v>
      </c>
      <c r="BH96" s="105"/>
      <c r="BI96" s="105"/>
    </row>
    <row r="97" s="87" customFormat="1" ht="19.5" customHeight="1" spans="1:61">
      <c r="A97" s="106" t="s">
        <v>226</v>
      </c>
      <c r="B97" s="106"/>
      <c r="C97" s="106"/>
      <c r="D97" s="107" t="s">
        <v>38</v>
      </c>
      <c r="E97" s="108">
        <f>E98+E100+E102</f>
        <v>285.5</v>
      </c>
      <c r="F97" s="108">
        <f t="shared" ref="F97:BI97" si="51">F98+F100+F102</f>
        <v>185.3</v>
      </c>
      <c r="G97" s="108">
        <f t="shared" si="51"/>
        <v>63.03</v>
      </c>
      <c r="H97" s="108">
        <f t="shared" si="51"/>
        <v>29.69</v>
      </c>
      <c r="I97" s="108">
        <f t="shared" si="51"/>
        <v>0</v>
      </c>
      <c r="J97" s="108">
        <f t="shared" si="51"/>
        <v>0</v>
      </c>
      <c r="K97" s="108">
        <f t="shared" si="51"/>
        <v>0</v>
      </c>
      <c r="L97" s="108">
        <f t="shared" si="51"/>
        <v>0</v>
      </c>
      <c r="M97" s="108">
        <f t="shared" si="51"/>
        <v>81.91</v>
      </c>
      <c r="N97" s="108">
        <f t="shared" si="51"/>
        <v>0</v>
      </c>
      <c r="O97" s="108">
        <f t="shared" si="51"/>
        <v>10.67</v>
      </c>
      <c r="P97" s="108">
        <f t="shared" si="51"/>
        <v>0</v>
      </c>
      <c r="Q97" s="108">
        <f t="shared" si="51"/>
        <v>0</v>
      </c>
      <c r="R97" s="108">
        <f t="shared" si="51"/>
        <v>0</v>
      </c>
      <c r="S97" s="108">
        <f t="shared" si="51"/>
        <v>0</v>
      </c>
      <c r="T97" s="108">
        <f t="shared" si="51"/>
        <v>0</v>
      </c>
      <c r="U97" s="108">
        <f t="shared" si="51"/>
        <v>0</v>
      </c>
      <c r="V97" s="108">
        <f t="shared" si="51"/>
        <v>0</v>
      </c>
      <c r="W97" s="108">
        <f t="shared" si="51"/>
        <v>0</v>
      </c>
      <c r="X97" s="105">
        <f t="shared" si="51"/>
        <v>0</v>
      </c>
      <c r="Y97" s="108">
        <f t="shared" si="51"/>
        <v>0</v>
      </c>
      <c r="Z97" s="108">
        <f t="shared" si="51"/>
        <v>0</v>
      </c>
      <c r="AA97" s="108">
        <f t="shared" si="51"/>
        <v>0</v>
      </c>
      <c r="AB97" s="108">
        <f t="shared" si="51"/>
        <v>0</v>
      </c>
      <c r="AC97" s="108">
        <f t="shared" si="51"/>
        <v>0</v>
      </c>
      <c r="AD97" s="108">
        <f t="shared" si="51"/>
        <v>0</v>
      </c>
      <c r="AE97" s="108">
        <f t="shared" si="51"/>
        <v>0</v>
      </c>
      <c r="AF97" s="108">
        <f t="shared" si="51"/>
        <v>0</v>
      </c>
      <c r="AG97" s="108">
        <f t="shared" si="51"/>
        <v>0</v>
      </c>
      <c r="AH97" s="108">
        <f t="shared" si="51"/>
        <v>0</v>
      </c>
      <c r="AI97" s="108">
        <f t="shared" si="51"/>
        <v>0</v>
      </c>
      <c r="AJ97" s="108">
        <f t="shared" si="51"/>
        <v>0</v>
      </c>
      <c r="AK97" s="108">
        <f t="shared" si="51"/>
        <v>0</v>
      </c>
      <c r="AL97" s="108">
        <f t="shared" si="51"/>
        <v>0</v>
      </c>
      <c r="AM97" s="108">
        <f t="shared" si="51"/>
        <v>0</v>
      </c>
      <c r="AN97" s="108">
        <f t="shared" si="51"/>
        <v>0</v>
      </c>
      <c r="AO97" s="108">
        <f t="shared" si="51"/>
        <v>0</v>
      </c>
      <c r="AP97" s="108">
        <f t="shared" si="51"/>
        <v>0</v>
      </c>
      <c r="AQ97" s="108">
        <f t="shared" si="51"/>
        <v>0</v>
      </c>
      <c r="AR97" s="108">
        <f t="shared" si="51"/>
        <v>0</v>
      </c>
      <c r="AS97" s="108">
        <f t="shared" si="51"/>
        <v>0</v>
      </c>
      <c r="AT97" s="108">
        <f t="shared" si="51"/>
        <v>0</v>
      </c>
      <c r="AU97" s="108">
        <f t="shared" si="51"/>
        <v>0</v>
      </c>
      <c r="AV97" s="108">
        <f t="shared" si="51"/>
        <v>100.2</v>
      </c>
      <c r="AW97" s="108">
        <f t="shared" si="51"/>
        <v>0</v>
      </c>
      <c r="AX97" s="108">
        <f t="shared" si="51"/>
        <v>0</v>
      </c>
      <c r="AY97" s="108">
        <f t="shared" si="51"/>
        <v>0</v>
      </c>
      <c r="AZ97" s="108">
        <f t="shared" si="51"/>
        <v>0</v>
      </c>
      <c r="BA97" s="108">
        <f t="shared" si="51"/>
        <v>0</v>
      </c>
      <c r="BB97" s="108">
        <f t="shared" si="51"/>
        <v>0</v>
      </c>
      <c r="BC97" s="108">
        <f t="shared" si="51"/>
        <v>100.2</v>
      </c>
      <c r="BD97" s="108">
        <f t="shared" si="51"/>
        <v>0</v>
      </c>
      <c r="BE97" s="108">
        <f t="shared" si="51"/>
        <v>0</v>
      </c>
      <c r="BF97" s="108">
        <f t="shared" si="51"/>
        <v>0</v>
      </c>
      <c r="BG97" s="108">
        <f t="shared" si="51"/>
        <v>0</v>
      </c>
      <c r="BH97" s="108">
        <f t="shared" si="51"/>
        <v>0</v>
      </c>
      <c r="BI97" s="108">
        <f t="shared" si="51"/>
        <v>0</v>
      </c>
    </row>
    <row r="98" s="88" customFormat="1" ht="19.5" customHeight="1" spans="1:61">
      <c r="A98" s="109"/>
      <c r="B98" s="109" t="s">
        <v>110</v>
      </c>
      <c r="C98" s="109"/>
      <c r="D98" s="110" t="s">
        <v>227</v>
      </c>
      <c r="E98" s="105">
        <f>E99</f>
        <v>34.81</v>
      </c>
      <c r="F98" s="105">
        <f t="shared" ref="F98" si="52">F99</f>
        <v>34.81</v>
      </c>
      <c r="G98" s="105">
        <f t="shared" ref="G98" si="53">G99</f>
        <v>24.7</v>
      </c>
      <c r="H98" s="105">
        <f t="shared" ref="H98" si="54">H99</f>
        <v>10.11</v>
      </c>
      <c r="I98" s="105">
        <f t="shared" ref="I98" si="55">I99</f>
        <v>0</v>
      </c>
      <c r="J98" s="105">
        <f t="shared" ref="J98" si="56">J99</f>
        <v>0</v>
      </c>
      <c r="K98" s="105">
        <f t="shared" ref="K98" si="57">K99</f>
        <v>0</v>
      </c>
      <c r="L98" s="105">
        <f t="shared" ref="L98" si="58">L99</f>
        <v>0</v>
      </c>
      <c r="M98" s="105">
        <f t="shared" ref="M98" si="59">M99</f>
        <v>0</v>
      </c>
      <c r="N98" s="105">
        <f t="shared" ref="N98" si="60">N99</f>
        <v>0</v>
      </c>
      <c r="O98" s="105">
        <f t="shared" ref="O98" si="61">O99</f>
        <v>0</v>
      </c>
      <c r="P98" s="105">
        <f t="shared" ref="P98" si="62">P99</f>
        <v>0</v>
      </c>
      <c r="Q98" s="105">
        <f t="shared" ref="Q98" si="63">Q99</f>
        <v>0</v>
      </c>
      <c r="R98" s="105">
        <f t="shared" ref="R98" si="64">R99</f>
        <v>0</v>
      </c>
      <c r="S98" s="105">
        <f t="shared" ref="S98" si="65">S99</f>
        <v>0</v>
      </c>
      <c r="T98" s="105">
        <f t="shared" ref="T98" si="66">T99</f>
        <v>0</v>
      </c>
      <c r="U98" s="105">
        <f t="shared" ref="U98" si="67">U99</f>
        <v>0</v>
      </c>
      <c r="V98" s="105">
        <f t="shared" ref="V98" si="68">V99</f>
        <v>0</v>
      </c>
      <c r="W98" s="105">
        <f t="shared" ref="W98" si="69">W99</f>
        <v>0</v>
      </c>
      <c r="X98" s="105">
        <f t="shared" ref="X98" si="70">X99</f>
        <v>0</v>
      </c>
      <c r="Y98" s="105">
        <f t="shared" ref="Y98" si="71">Y99</f>
        <v>0</v>
      </c>
      <c r="Z98" s="105">
        <f t="shared" ref="Z98" si="72">Z99</f>
        <v>0</v>
      </c>
      <c r="AA98" s="105">
        <f t="shared" ref="AA98" si="73">AA99</f>
        <v>0</v>
      </c>
      <c r="AB98" s="108">
        <f t="shared" ref="AB98" si="74">AB99</f>
        <v>0</v>
      </c>
      <c r="AC98" s="105">
        <f t="shared" ref="AC98" si="75">AC99</f>
        <v>0</v>
      </c>
      <c r="AD98" s="105">
        <f t="shared" ref="AD98" si="76">AD99</f>
        <v>0</v>
      </c>
      <c r="AE98" s="105">
        <f t="shared" ref="AE98" si="77">AE99</f>
        <v>0</v>
      </c>
      <c r="AF98" s="105">
        <f t="shared" ref="AF98" si="78">AF99</f>
        <v>0</v>
      </c>
      <c r="AG98" s="105">
        <f t="shared" ref="AG98" si="79">AG99</f>
        <v>0</v>
      </c>
      <c r="AH98" s="105">
        <f t="shared" ref="AH98" si="80">AH99</f>
        <v>0</v>
      </c>
      <c r="AI98" s="105">
        <f t="shared" ref="AI98" si="81">AI99</f>
        <v>0</v>
      </c>
      <c r="AJ98" s="105">
        <f t="shared" ref="AJ98" si="82">AJ99</f>
        <v>0</v>
      </c>
      <c r="AK98" s="105">
        <f t="shared" ref="AK98" si="83">AK99</f>
        <v>0</v>
      </c>
      <c r="AL98" s="105">
        <f t="shared" ref="AL98" si="84">AL99</f>
        <v>0</v>
      </c>
      <c r="AM98" s="105">
        <f t="shared" ref="AM98" si="85">AM99</f>
        <v>0</v>
      </c>
      <c r="AN98" s="105">
        <f t="shared" ref="AN98" si="86">AN99</f>
        <v>0</v>
      </c>
      <c r="AO98" s="105">
        <f t="shared" ref="AO98" si="87">AO99</f>
        <v>0</v>
      </c>
      <c r="AP98" s="105">
        <f t="shared" ref="AP98" si="88">AP99</f>
        <v>0</v>
      </c>
      <c r="AQ98" s="105">
        <f t="shared" ref="AQ98" si="89">AQ99</f>
        <v>0</v>
      </c>
      <c r="AR98" s="105">
        <f t="shared" ref="AR98" si="90">AR99</f>
        <v>0</v>
      </c>
      <c r="AS98" s="105">
        <f t="shared" ref="AS98" si="91">AS99</f>
        <v>0</v>
      </c>
      <c r="AT98" s="105">
        <f t="shared" ref="AT98" si="92">AT99</f>
        <v>0</v>
      </c>
      <c r="AU98" s="105">
        <f t="shared" ref="AU98" si="93">AU99</f>
        <v>0</v>
      </c>
      <c r="AV98" s="105">
        <f t="shared" ref="AV98" si="94">AV99</f>
        <v>0</v>
      </c>
      <c r="AW98" s="105">
        <f t="shared" ref="AW98" si="95">AW99</f>
        <v>0</v>
      </c>
      <c r="AX98" s="105">
        <f t="shared" ref="AX98" si="96">AX99</f>
        <v>0</v>
      </c>
      <c r="AY98" s="105">
        <f t="shared" ref="AY98" si="97">AY99</f>
        <v>0</v>
      </c>
      <c r="AZ98" s="105">
        <f t="shared" ref="AZ98" si="98">AZ99</f>
        <v>0</v>
      </c>
      <c r="BA98" s="105">
        <f t="shared" ref="BA98" si="99">BA99</f>
        <v>0</v>
      </c>
      <c r="BB98" s="105">
        <f t="shared" ref="BB98" si="100">BB99</f>
        <v>0</v>
      </c>
      <c r="BC98" s="105">
        <f t="shared" ref="BC98" si="101">BC99</f>
        <v>0</v>
      </c>
      <c r="BD98" s="105">
        <f t="shared" ref="BD98" si="102">BD99</f>
        <v>0</v>
      </c>
      <c r="BE98" s="105">
        <f t="shared" ref="BE98" si="103">BE99</f>
        <v>0</v>
      </c>
      <c r="BF98" s="105">
        <f t="shared" ref="BF98" si="104">BF99</f>
        <v>0</v>
      </c>
      <c r="BG98" s="105">
        <f t="shared" ref="BG98" si="105">BG99</f>
        <v>0</v>
      </c>
      <c r="BH98" s="105">
        <f t="shared" ref="BH98" si="106">BH99</f>
        <v>0</v>
      </c>
      <c r="BI98" s="105">
        <f t="shared" ref="BI98" si="107">BI99</f>
        <v>0</v>
      </c>
    </row>
    <row r="99" s="88" customFormat="1" ht="19.5" customHeight="1" spans="1:61">
      <c r="A99" s="109" t="s">
        <v>228</v>
      </c>
      <c r="B99" s="109" t="s">
        <v>205</v>
      </c>
      <c r="C99" s="109" t="s">
        <v>108</v>
      </c>
      <c r="D99" s="110" t="s">
        <v>229</v>
      </c>
      <c r="E99" s="105">
        <f>F99+T99+AV99+BH99</f>
        <v>34.81</v>
      </c>
      <c r="F99" s="105">
        <f>SUM(G99:S99)</f>
        <v>34.81</v>
      </c>
      <c r="G99" s="112">
        <v>24.7</v>
      </c>
      <c r="H99" s="112">
        <v>10.11</v>
      </c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8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</row>
    <row r="100" s="88" customFormat="1" ht="19.5" customHeight="1" spans="1:61">
      <c r="A100" s="109"/>
      <c r="B100" s="109" t="s">
        <v>118</v>
      </c>
      <c r="C100" s="109"/>
      <c r="D100" s="110" t="s">
        <v>230</v>
      </c>
      <c r="E100" s="105">
        <f>SUM(E101)</f>
        <v>57.91</v>
      </c>
      <c r="F100" s="105">
        <f t="shared" ref="F100:BI100" si="108">SUM(F101)</f>
        <v>57.91</v>
      </c>
      <c r="G100" s="105">
        <f t="shared" si="108"/>
        <v>38.33</v>
      </c>
      <c r="H100" s="105">
        <f t="shared" si="108"/>
        <v>19.58</v>
      </c>
      <c r="I100" s="105">
        <f t="shared" si="108"/>
        <v>0</v>
      </c>
      <c r="J100" s="105">
        <f t="shared" si="108"/>
        <v>0</v>
      </c>
      <c r="K100" s="105">
        <f t="shared" si="108"/>
        <v>0</v>
      </c>
      <c r="L100" s="105">
        <f t="shared" si="108"/>
        <v>0</v>
      </c>
      <c r="M100" s="105">
        <f t="shared" si="108"/>
        <v>0</v>
      </c>
      <c r="N100" s="105">
        <f t="shared" si="108"/>
        <v>0</v>
      </c>
      <c r="O100" s="105">
        <f t="shared" si="108"/>
        <v>0</v>
      </c>
      <c r="P100" s="105">
        <f t="shared" si="108"/>
        <v>0</v>
      </c>
      <c r="Q100" s="105">
        <f t="shared" si="108"/>
        <v>0</v>
      </c>
      <c r="R100" s="105">
        <f t="shared" si="108"/>
        <v>0</v>
      </c>
      <c r="S100" s="105">
        <f t="shared" si="108"/>
        <v>0</v>
      </c>
      <c r="T100" s="105">
        <f t="shared" si="108"/>
        <v>0</v>
      </c>
      <c r="U100" s="105">
        <f t="shared" si="108"/>
        <v>0</v>
      </c>
      <c r="V100" s="105">
        <f t="shared" si="108"/>
        <v>0</v>
      </c>
      <c r="W100" s="105">
        <f t="shared" si="108"/>
        <v>0</v>
      </c>
      <c r="X100" s="105">
        <f t="shared" si="108"/>
        <v>0</v>
      </c>
      <c r="Y100" s="105">
        <f t="shared" si="108"/>
        <v>0</v>
      </c>
      <c r="Z100" s="105">
        <f t="shared" si="108"/>
        <v>0</v>
      </c>
      <c r="AA100" s="105">
        <f t="shared" si="108"/>
        <v>0</v>
      </c>
      <c r="AB100" s="108">
        <f t="shared" si="108"/>
        <v>0</v>
      </c>
      <c r="AC100" s="105">
        <f t="shared" si="108"/>
        <v>0</v>
      </c>
      <c r="AD100" s="105">
        <f t="shared" si="108"/>
        <v>0</v>
      </c>
      <c r="AE100" s="105">
        <f t="shared" si="108"/>
        <v>0</v>
      </c>
      <c r="AF100" s="105">
        <f t="shared" si="108"/>
        <v>0</v>
      </c>
      <c r="AG100" s="105">
        <f t="shared" si="108"/>
        <v>0</v>
      </c>
      <c r="AH100" s="105">
        <f t="shared" si="108"/>
        <v>0</v>
      </c>
      <c r="AI100" s="105">
        <f t="shared" si="108"/>
        <v>0</v>
      </c>
      <c r="AJ100" s="105">
        <f t="shared" si="108"/>
        <v>0</v>
      </c>
      <c r="AK100" s="105">
        <f t="shared" si="108"/>
        <v>0</v>
      </c>
      <c r="AL100" s="105">
        <f t="shared" si="108"/>
        <v>0</v>
      </c>
      <c r="AM100" s="105">
        <f t="shared" si="108"/>
        <v>0</v>
      </c>
      <c r="AN100" s="105">
        <f t="shared" si="108"/>
        <v>0</v>
      </c>
      <c r="AO100" s="105">
        <f t="shared" si="108"/>
        <v>0</v>
      </c>
      <c r="AP100" s="105">
        <f t="shared" si="108"/>
        <v>0</v>
      </c>
      <c r="AQ100" s="105">
        <f t="shared" si="108"/>
        <v>0</v>
      </c>
      <c r="AR100" s="105">
        <f t="shared" si="108"/>
        <v>0</v>
      </c>
      <c r="AS100" s="105">
        <f t="shared" si="108"/>
        <v>0</v>
      </c>
      <c r="AT100" s="105">
        <f t="shared" si="108"/>
        <v>0</v>
      </c>
      <c r="AU100" s="105">
        <f t="shared" si="108"/>
        <v>0</v>
      </c>
      <c r="AV100" s="105">
        <f t="shared" si="108"/>
        <v>0</v>
      </c>
      <c r="AW100" s="105">
        <f t="shared" si="108"/>
        <v>0</v>
      </c>
      <c r="AX100" s="105">
        <f t="shared" si="108"/>
        <v>0</v>
      </c>
      <c r="AY100" s="105">
        <f t="shared" si="108"/>
        <v>0</v>
      </c>
      <c r="AZ100" s="105">
        <f t="shared" si="108"/>
        <v>0</v>
      </c>
      <c r="BA100" s="105">
        <f t="shared" si="108"/>
        <v>0</v>
      </c>
      <c r="BB100" s="105">
        <f t="shared" si="108"/>
        <v>0</v>
      </c>
      <c r="BC100" s="105">
        <f t="shared" si="108"/>
        <v>0</v>
      </c>
      <c r="BD100" s="105">
        <f t="shared" si="108"/>
        <v>0</v>
      </c>
      <c r="BE100" s="105">
        <f t="shared" si="108"/>
        <v>0</v>
      </c>
      <c r="BF100" s="105">
        <f t="shared" si="108"/>
        <v>0</v>
      </c>
      <c r="BG100" s="105">
        <f t="shared" si="108"/>
        <v>0</v>
      </c>
      <c r="BH100" s="105">
        <f t="shared" si="108"/>
        <v>0</v>
      </c>
      <c r="BI100" s="105">
        <f t="shared" si="108"/>
        <v>0</v>
      </c>
    </row>
    <row r="101" s="88" customFormat="1" ht="19.5" customHeight="1" spans="1:62">
      <c r="A101" s="109" t="s">
        <v>228</v>
      </c>
      <c r="B101" s="109" t="s">
        <v>120</v>
      </c>
      <c r="C101" s="109" t="s">
        <v>108</v>
      </c>
      <c r="D101" s="110" t="s">
        <v>231</v>
      </c>
      <c r="E101" s="105">
        <f>F101+T101+AV101+BH101</f>
        <v>57.91</v>
      </c>
      <c r="F101" s="105">
        <f>SUM(G101:S101)</f>
        <v>57.91</v>
      </c>
      <c r="G101" s="112">
        <v>38.33</v>
      </c>
      <c r="H101" s="112">
        <v>19.58</v>
      </c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8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>
        <f t="shared" ref="BJ101" si="109">BJ102</f>
        <v>0</v>
      </c>
    </row>
    <row r="102" s="88" customFormat="1" ht="19.5" customHeight="1" spans="1:61">
      <c r="A102" s="109"/>
      <c r="B102" s="109" t="s">
        <v>137</v>
      </c>
      <c r="C102" s="109"/>
      <c r="D102" s="110" t="s">
        <v>232</v>
      </c>
      <c r="E102" s="105">
        <f>SUM(E103:E106)</f>
        <v>192.78</v>
      </c>
      <c r="F102" s="105">
        <f t="shared" ref="F102:BI102" si="110">SUM(F103:F106)</f>
        <v>92.58</v>
      </c>
      <c r="G102" s="105">
        <f t="shared" si="110"/>
        <v>0</v>
      </c>
      <c r="H102" s="105">
        <f t="shared" si="110"/>
        <v>0</v>
      </c>
      <c r="I102" s="105">
        <f t="shared" si="110"/>
        <v>0</v>
      </c>
      <c r="J102" s="105">
        <f t="shared" si="110"/>
        <v>0</v>
      </c>
      <c r="K102" s="105">
        <f t="shared" si="110"/>
        <v>0</v>
      </c>
      <c r="L102" s="105">
        <f t="shared" si="110"/>
        <v>0</v>
      </c>
      <c r="M102" s="105">
        <f t="shared" si="110"/>
        <v>81.91</v>
      </c>
      <c r="N102" s="105">
        <f t="shared" si="110"/>
        <v>0</v>
      </c>
      <c r="O102" s="105">
        <f t="shared" si="110"/>
        <v>10.67</v>
      </c>
      <c r="P102" s="105">
        <f t="shared" si="110"/>
        <v>0</v>
      </c>
      <c r="Q102" s="105">
        <f t="shared" si="110"/>
        <v>0</v>
      </c>
      <c r="R102" s="105">
        <f t="shared" si="110"/>
        <v>0</v>
      </c>
      <c r="S102" s="105">
        <f t="shared" si="110"/>
        <v>0</v>
      </c>
      <c r="T102" s="105">
        <f t="shared" si="110"/>
        <v>0</v>
      </c>
      <c r="U102" s="105">
        <f t="shared" si="110"/>
        <v>0</v>
      </c>
      <c r="V102" s="105">
        <f t="shared" si="110"/>
        <v>0</v>
      </c>
      <c r="W102" s="105">
        <f t="shared" si="110"/>
        <v>0</v>
      </c>
      <c r="X102" s="105">
        <f t="shared" si="110"/>
        <v>0</v>
      </c>
      <c r="Y102" s="105">
        <f t="shared" si="110"/>
        <v>0</v>
      </c>
      <c r="Z102" s="105">
        <f t="shared" si="110"/>
        <v>0</v>
      </c>
      <c r="AA102" s="105">
        <f t="shared" si="110"/>
        <v>0</v>
      </c>
      <c r="AB102" s="108">
        <f t="shared" si="110"/>
        <v>0</v>
      </c>
      <c r="AC102" s="105">
        <f t="shared" si="110"/>
        <v>0</v>
      </c>
      <c r="AD102" s="105">
        <f t="shared" si="110"/>
        <v>0</v>
      </c>
      <c r="AE102" s="105">
        <f t="shared" si="110"/>
        <v>0</v>
      </c>
      <c r="AF102" s="105">
        <f t="shared" si="110"/>
        <v>0</v>
      </c>
      <c r="AG102" s="105">
        <f t="shared" si="110"/>
        <v>0</v>
      </c>
      <c r="AH102" s="105">
        <f t="shared" si="110"/>
        <v>0</v>
      </c>
      <c r="AI102" s="105">
        <f t="shared" si="110"/>
        <v>0</v>
      </c>
      <c r="AJ102" s="105">
        <f t="shared" si="110"/>
        <v>0</v>
      </c>
      <c r="AK102" s="105">
        <f t="shared" si="110"/>
        <v>0</v>
      </c>
      <c r="AL102" s="105">
        <f t="shared" si="110"/>
        <v>0</v>
      </c>
      <c r="AM102" s="105">
        <f t="shared" si="110"/>
        <v>0</v>
      </c>
      <c r="AN102" s="105">
        <f t="shared" si="110"/>
        <v>0</v>
      </c>
      <c r="AO102" s="105">
        <f t="shared" si="110"/>
        <v>0</v>
      </c>
      <c r="AP102" s="105">
        <f t="shared" si="110"/>
        <v>0</v>
      </c>
      <c r="AQ102" s="105">
        <f t="shared" si="110"/>
        <v>0</v>
      </c>
      <c r="AR102" s="105">
        <f t="shared" si="110"/>
        <v>0</v>
      </c>
      <c r="AS102" s="105">
        <f t="shared" si="110"/>
        <v>0</v>
      </c>
      <c r="AT102" s="105">
        <f t="shared" si="110"/>
        <v>0</v>
      </c>
      <c r="AU102" s="105">
        <f t="shared" si="110"/>
        <v>0</v>
      </c>
      <c r="AV102" s="105">
        <f t="shared" si="110"/>
        <v>100.2</v>
      </c>
      <c r="AW102" s="105">
        <f t="shared" si="110"/>
        <v>0</v>
      </c>
      <c r="AX102" s="105">
        <f t="shared" si="110"/>
        <v>0</v>
      </c>
      <c r="AY102" s="105">
        <f t="shared" si="110"/>
        <v>0</v>
      </c>
      <c r="AZ102" s="105">
        <f t="shared" si="110"/>
        <v>0</v>
      </c>
      <c r="BA102" s="105">
        <f t="shared" si="110"/>
        <v>0</v>
      </c>
      <c r="BB102" s="105">
        <f t="shared" si="110"/>
        <v>0</v>
      </c>
      <c r="BC102" s="105">
        <f t="shared" si="110"/>
        <v>100.2</v>
      </c>
      <c r="BD102" s="105">
        <f t="shared" si="110"/>
        <v>0</v>
      </c>
      <c r="BE102" s="105">
        <f t="shared" si="110"/>
        <v>0</v>
      </c>
      <c r="BF102" s="105">
        <f t="shared" si="110"/>
        <v>0</v>
      </c>
      <c r="BG102" s="105">
        <f t="shared" si="110"/>
        <v>0</v>
      </c>
      <c r="BH102" s="105">
        <f t="shared" si="110"/>
        <v>0</v>
      </c>
      <c r="BI102" s="105">
        <f t="shared" si="110"/>
        <v>0</v>
      </c>
    </row>
    <row r="103" s="88" customFormat="1" ht="19.5" customHeight="1" spans="1:61">
      <c r="A103" s="109" t="s">
        <v>228</v>
      </c>
      <c r="B103" s="109" t="s">
        <v>139</v>
      </c>
      <c r="C103" s="109" t="s">
        <v>108</v>
      </c>
      <c r="D103" s="110" t="s">
        <v>233</v>
      </c>
      <c r="E103" s="105">
        <f>F103+T103+AV103+BH103</f>
        <v>10.51</v>
      </c>
      <c r="F103" s="105">
        <f>SUM(G103:S103)</f>
        <v>10.51</v>
      </c>
      <c r="G103" s="105"/>
      <c r="H103" s="105"/>
      <c r="I103" s="105"/>
      <c r="J103" s="105"/>
      <c r="K103" s="105"/>
      <c r="L103" s="105"/>
      <c r="M103" s="123">
        <v>10.51</v>
      </c>
      <c r="N103" s="105"/>
      <c r="O103" s="105"/>
      <c r="P103" s="105"/>
      <c r="Q103" s="105"/>
      <c r="R103" s="105"/>
      <c r="S103" s="105"/>
      <c r="T103" s="105">
        <f>SUM(U103:AU103)</f>
        <v>0</v>
      </c>
      <c r="U103" s="105"/>
      <c r="V103" s="105"/>
      <c r="W103" s="105"/>
      <c r="X103" s="105"/>
      <c r="Y103" s="105"/>
      <c r="Z103" s="105"/>
      <c r="AA103" s="105"/>
      <c r="AB103" s="108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</row>
    <row r="104" s="88" customFormat="1" ht="19.5" customHeight="1" spans="1:61">
      <c r="A104" s="109" t="s">
        <v>228</v>
      </c>
      <c r="B104" s="109" t="s">
        <v>139</v>
      </c>
      <c r="C104" s="109" t="s">
        <v>110</v>
      </c>
      <c r="D104" s="110" t="s">
        <v>234</v>
      </c>
      <c r="E104" s="105">
        <f>F104+T104+AV104+BH104</f>
        <v>71.4</v>
      </c>
      <c r="F104" s="105">
        <f>SUM(G104:S104)</f>
        <v>71.4</v>
      </c>
      <c r="G104" s="105"/>
      <c r="H104" s="105"/>
      <c r="I104" s="105"/>
      <c r="J104" s="105"/>
      <c r="K104" s="105"/>
      <c r="L104" s="105"/>
      <c r="M104" s="123">
        <v>71.4</v>
      </c>
      <c r="N104" s="105"/>
      <c r="O104" s="105"/>
      <c r="P104" s="105"/>
      <c r="Q104" s="105"/>
      <c r="R104" s="105"/>
      <c r="S104" s="105"/>
      <c r="T104" s="105">
        <f t="shared" ref="T104:T106" si="111">SUM(U104:AU104)</f>
        <v>0</v>
      </c>
      <c r="U104" s="105"/>
      <c r="V104" s="105"/>
      <c r="W104" s="105"/>
      <c r="X104" s="105"/>
      <c r="Y104" s="105"/>
      <c r="Z104" s="105"/>
      <c r="AA104" s="105"/>
      <c r="AB104" s="108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</row>
    <row r="105" s="88" customFormat="1" ht="19.5" customHeight="1" spans="1:61">
      <c r="A105" s="109" t="s">
        <v>228</v>
      </c>
      <c r="B105" s="109" t="s">
        <v>139</v>
      </c>
      <c r="C105" s="109" t="s">
        <v>104</v>
      </c>
      <c r="D105" s="110" t="s">
        <v>235</v>
      </c>
      <c r="E105" s="105">
        <f>F105+T105+AV105+BH105</f>
        <v>100.2</v>
      </c>
      <c r="F105" s="105">
        <f>SUM(G105:S105)</f>
        <v>0</v>
      </c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>
        <f t="shared" si="111"/>
        <v>0</v>
      </c>
      <c r="U105" s="105"/>
      <c r="V105" s="105"/>
      <c r="W105" s="105"/>
      <c r="X105" s="105"/>
      <c r="Y105" s="105"/>
      <c r="Z105" s="105"/>
      <c r="AA105" s="105"/>
      <c r="AB105" s="108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>
        <f>SUM(AW105:BG105)</f>
        <v>100.2</v>
      </c>
      <c r="AW105" s="105"/>
      <c r="AX105" s="105"/>
      <c r="AY105" s="105"/>
      <c r="AZ105" s="105"/>
      <c r="BA105" s="105"/>
      <c r="BB105" s="105"/>
      <c r="BC105" s="105">
        <v>100.2</v>
      </c>
      <c r="BD105" s="105"/>
      <c r="BE105" s="105"/>
      <c r="BF105" s="105"/>
      <c r="BG105" s="105"/>
      <c r="BH105" s="105"/>
      <c r="BI105" s="105"/>
    </row>
    <row r="106" s="88" customFormat="1" ht="19.5" customHeight="1" spans="1:61">
      <c r="A106" s="109" t="s">
        <v>228</v>
      </c>
      <c r="B106" s="109" t="s">
        <v>139</v>
      </c>
      <c r="C106" s="109" t="s">
        <v>150</v>
      </c>
      <c r="D106" s="110" t="s">
        <v>236</v>
      </c>
      <c r="E106" s="105">
        <f>F106+T106+AV106+BH106</f>
        <v>10.67</v>
      </c>
      <c r="F106" s="105">
        <f>SUM(G106:S106)</f>
        <v>10.67</v>
      </c>
      <c r="G106" s="105"/>
      <c r="H106" s="105"/>
      <c r="I106" s="105"/>
      <c r="J106" s="105"/>
      <c r="K106" s="105"/>
      <c r="L106" s="105"/>
      <c r="M106" s="105"/>
      <c r="N106" s="105"/>
      <c r="O106" s="105">
        <v>10.67</v>
      </c>
      <c r="P106" s="105"/>
      <c r="Q106" s="105"/>
      <c r="R106" s="105"/>
      <c r="S106" s="105"/>
      <c r="T106" s="105">
        <f t="shared" si="111"/>
        <v>0</v>
      </c>
      <c r="U106" s="105"/>
      <c r="V106" s="105"/>
      <c r="W106" s="105"/>
      <c r="X106" s="105"/>
      <c r="Y106" s="105"/>
      <c r="Z106" s="105"/>
      <c r="AA106" s="105"/>
      <c r="AB106" s="108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</row>
    <row r="107" s="87" customFormat="1" ht="19.5" customHeight="1" spans="1:61">
      <c r="A107" s="106" t="s">
        <v>237</v>
      </c>
      <c r="B107" s="106"/>
      <c r="C107" s="106"/>
      <c r="D107" s="107" t="s">
        <v>40</v>
      </c>
      <c r="E107" s="108">
        <f>E108+E112+E115</f>
        <v>82.11</v>
      </c>
      <c r="F107" s="108">
        <f>F108+F112+F115</f>
        <v>17</v>
      </c>
      <c r="G107" s="108">
        <f t="shared" ref="G107:I107" si="112">G108+G112+G115</f>
        <v>11</v>
      </c>
      <c r="H107" s="108">
        <f t="shared" si="112"/>
        <v>5</v>
      </c>
      <c r="I107" s="108">
        <f t="shared" si="112"/>
        <v>0</v>
      </c>
      <c r="J107" s="108">
        <f t="shared" ref="J107" si="113">J108+J112+J115</f>
        <v>0</v>
      </c>
      <c r="K107" s="108">
        <f t="shared" ref="K107:L107" si="114">K108+K112+K115</f>
        <v>0</v>
      </c>
      <c r="L107" s="108">
        <f t="shared" si="114"/>
        <v>0</v>
      </c>
      <c r="M107" s="108">
        <f t="shared" ref="M107" si="115">M108+M112+M115</f>
        <v>0</v>
      </c>
      <c r="N107" s="108">
        <f t="shared" ref="N107:O107" si="116">N108+N112+N115</f>
        <v>0</v>
      </c>
      <c r="O107" s="108">
        <f t="shared" si="116"/>
        <v>0</v>
      </c>
      <c r="P107" s="108">
        <f t="shared" ref="P107" si="117">P108+P112+P115</f>
        <v>0</v>
      </c>
      <c r="Q107" s="108">
        <f t="shared" ref="Q107:R107" si="118">Q108+Q112+Q115</f>
        <v>0</v>
      </c>
      <c r="R107" s="108">
        <f t="shared" si="118"/>
        <v>0</v>
      </c>
      <c r="S107" s="108">
        <f t="shared" ref="S107" si="119">S108+S112+S115</f>
        <v>1</v>
      </c>
      <c r="T107" s="108">
        <v>0</v>
      </c>
      <c r="U107" s="108">
        <v>0</v>
      </c>
      <c r="V107" s="108">
        <v>0</v>
      </c>
      <c r="W107" s="108">
        <v>0</v>
      </c>
      <c r="X107" s="105">
        <v>0</v>
      </c>
      <c r="Y107" s="108">
        <v>0</v>
      </c>
      <c r="Z107" s="108">
        <v>0</v>
      </c>
      <c r="AA107" s="108">
        <v>0</v>
      </c>
      <c r="AB107" s="108">
        <v>0</v>
      </c>
      <c r="AC107" s="108">
        <v>0</v>
      </c>
      <c r="AD107" s="108">
        <v>0</v>
      </c>
      <c r="AE107" s="108">
        <v>0</v>
      </c>
      <c r="AF107" s="108"/>
      <c r="AG107" s="108">
        <v>0</v>
      </c>
      <c r="AH107" s="108">
        <v>0</v>
      </c>
      <c r="AI107" s="108">
        <v>0</v>
      </c>
      <c r="AJ107" s="108">
        <v>0</v>
      </c>
      <c r="AK107" s="108">
        <v>0</v>
      </c>
      <c r="AL107" s="108">
        <v>0</v>
      </c>
      <c r="AM107" s="108">
        <v>0</v>
      </c>
      <c r="AN107" s="108">
        <v>0</v>
      </c>
      <c r="AO107" s="108">
        <v>0</v>
      </c>
      <c r="AP107" s="108">
        <v>0</v>
      </c>
      <c r="AQ107" s="108">
        <v>0</v>
      </c>
      <c r="AR107" s="108">
        <v>0</v>
      </c>
      <c r="AS107" s="108">
        <v>0</v>
      </c>
      <c r="AT107" s="108">
        <v>0</v>
      </c>
      <c r="AU107" s="108">
        <v>0</v>
      </c>
      <c r="AV107" s="108">
        <v>0</v>
      </c>
      <c r="AW107" s="108">
        <v>0</v>
      </c>
      <c r="AX107" s="108">
        <v>0</v>
      </c>
      <c r="AY107" s="108">
        <v>0</v>
      </c>
      <c r="AZ107" s="108">
        <v>0</v>
      </c>
      <c r="BA107" s="108">
        <v>0</v>
      </c>
      <c r="BB107" s="108">
        <v>0</v>
      </c>
      <c r="BC107" s="108">
        <v>0</v>
      </c>
      <c r="BD107" s="108">
        <v>0</v>
      </c>
      <c r="BE107" s="108">
        <v>0</v>
      </c>
      <c r="BF107" s="108">
        <v>0</v>
      </c>
      <c r="BG107" s="108">
        <v>0</v>
      </c>
      <c r="BH107" s="108"/>
      <c r="BI107" s="108"/>
    </row>
    <row r="108" s="88" customFormat="1" ht="19.5" customHeight="1" spans="1:61">
      <c r="A108" s="109"/>
      <c r="B108" s="109" t="s">
        <v>108</v>
      </c>
      <c r="C108" s="109"/>
      <c r="D108" s="110" t="s">
        <v>238</v>
      </c>
      <c r="E108" s="105">
        <f>SUM(E109:E111)</f>
        <v>26.69</v>
      </c>
      <c r="F108" s="105">
        <f t="shared" ref="F108:BI108" si="120">SUM(F109:F111)</f>
        <v>17</v>
      </c>
      <c r="G108" s="105">
        <f t="shared" si="120"/>
        <v>11</v>
      </c>
      <c r="H108" s="105">
        <f t="shared" si="120"/>
        <v>5</v>
      </c>
      <c r="I108" s="105">
        <f t="shared" si="120"/>
        <v>0</v>
      </c>
      <c r="J108" s="105">
        <f t="shared" si="120"/>
        <v>0</v>
      </c>
      <c r="K108" s="105">
        <f t="shared" si="120"/>
        <v>0</v>
      </c>
      <c r="L108" s="105">
        <f t="shared" si="120"/>
        <v>0</v>
      </c>
      <c r="M108" s="105">
        <f t="shared" si="120"/>
        <v>0</v>
      </c>
      <c r="N108" s="105">
        <f t="shared" si="120"/>
        <v>0</v>
      </c>
      <c r="O108" s="105">
        <f t="shared" si="120"/>
        <v>0</v>
      </c>
      <c r="P108" s="105">
        <f t="shared" si="120"/>
        <v>0</v>
      </c>
      <c r="Q108" s="105">
        <f t="shared" si="120"/>
        <v>0</v>
      </c>
      <c r="R108" s="105">
        <f t="shared" si="120"/>
        <v>0</v>
      </c>
      <c r="S108" s="105">
        <f t="shared" si="120"/>
        <v>1</v>
      </c>
      <c r="T108" s="105">
        <f t="shared" si="120"/>
        <v>9.69</v>
      </c>
      <c r="U108" s="105">
        <f t="shared" si="120"/>
        <v>3.4</v>
      </c>
      <c r="V108" s="105">
        <f t="shared" si="120"/>
        <v>0.79</v>
      </c>
      <c r="W108" s="105">
        <f t="shared" si="120"/>
        <v>0</v>
      </c>
      <c r="X108" s="105">
        <f t="shared" si="120"/>
        <v>0</v>
      </c>
      <c r="Y108" s="105">
        <f t="shared" si="120"/>
        <v>0</v>
      </c>
      <c r="Z108" s="105">
        <f t="shared" si="120"/>
        <v>0.5</v>
      </c>
      <c r="AA108" s="105">
        <f t="shared" si="120"/>
        <v>0</v>
      </c>
      <c r="AB108" s="108">
        <f t="shared" si="120"/>
        <v>0</v>
      </c>
      <c r="AC108" s="105">
        <f t="shared" si="120"/>
        <v>2.8</v>
      </c>
      <c r="AD108" s="105">
        <f t="shared" si="120"/>
        <v>1.2</v>
      </c>
      <c r="AE108" s="105">
        <f t="shared" si="120"/>
        <v>0</v>
      </c>
      <c r="AF108" s="105">
        <f t="shared" si="120"/>
        <v>0</v>
      </c>
      <c r="AG108" s="105">
        <f t="shared" si="120"/>
        <v>1</v>
      </c>
      <c r="AH108" s="105">
        <f t="shared" si="120"/>
        <v>0</v>
      </c>
      <c r="AI108" s="105">
        <f t="shared" si="120"/>
        <v>0</v>
      </c>
      <c r="AJ108" s="105">
        <f t="shared" si="120"/>
        <v>0</v>
      </c>
      <c r="AK108" s="105">
        <f t="shared" si="120"/>
        <v>0</v>
      </c>
      <c r="AL108" s="105">
        <f t="shared" si="120"/>
        <v>0</v>
      </c>
      <c r="AM108" s="105">
        <f t="shared" si="120"/>
        <v>0</v>
      </c>
      <c r="AN108" s="105">
        <f t="shared" si="120"/>
        <v>0</v>
      </c>
      <c r="AO108" s="105">
        <f t="shared" si="120"/>
        <v>0</v>
      </c>
      <c r="AP108" s="105">
        <f t="shared" si="120"/>
        <v>0</v>
      </c>
      <c r="AQ108" s="105">
        <f t="shared" si="120"/>
        <v>0</v>
      </c>
      <c r="AR108" s="105">
        <f t="shared" si="120"/>
        <v>0</v>
      </c>
      <c r="AS108" s="105">
        <f t="shared" si="120"/>
        <v>0</v>
      </c>
      <c r="AT108" s="105">
        <f t="shared" si="120"/>
        <v>0</v>
      </c>
      <c r="AU108" s="105">
        <f t="shared" si="120"/>
        <v>0</v>
      </c>
      <c r="AV108" s="105">
        <f t="shared" si="120"/>
        <v>0</v>
      </c>
      <c r="AW108" s="105">
        <f t="shared" si="120"/>
        <v>0</v>
      </c>
      <c r="AX108" s="105">
        <f t="shared" si="120"/>
        <v>0</v>
      </c>
      <c r="AY108" s="105">
        <f t="shared" si="120"/>
        <v>0</v>
      </c>
      <c r="AZ108" s="105">
        <f t="shared" si="120"/>
        <v>0</v>
      </c>
      <c r="BA108" s="105">
        <f t="shared" si="120"/>
        <v>0</v>
      </c>
      <c r="BB108" s="105">
        <f t="shared" si="120"/>
        <v>0</v>
      </c>
      <c r="BC108" s="105">
        <f t="shared" si="120"/>
        <v>0</v>
      </c>
      <c r="BD108" s="105">
        <f t="shared" si="120"/>
        <v>0</v>
      </c>
      <c r="BE108" s="105">
        <f t="shared" si="120"/>
        <v>0</v>
      </c>
      <c r="BF108" s="105">
        <f t="shared" si="120"/>
        <v>0</v>
      </c>
      <c r="BG108" s="105">
        <f t="shared" si="120"/>
        <v>0</v>
      </c>
      <c r="BH108" s="105">
        <f t="shared" si="120"/>
        <v>0</v>
      </c>
      <c r="BI108" s="105">
        <f t="shared" si="120"/>
        <v>0</v>
      </c>
    </row>
    <row r="109" s="88" customFormat="1" ht="19.5" customHeight="1" spans="1:61">
      <c r="A109" s="109" t="s">
        <v>237</v>
      </c>
      <c r="B109" s="109" t="s">
        <v>108</v>
      </c>
      <c r="C109" s="109" t="s">
        <v>124</v>
      </c>
      <c r="D109" s="110" t="s">
        <v>239</v>
      </c>
      <c r="E109" s="105">
        <f>F109+T109+AV109+BH109</f>
        <v>0</v>
      </c>
      <c r="F109" s="105">
        <f t="shared" ref="F109:F119" si="121">SUM(G109:S109)</f>
        <v>0</v>
      </c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>
        <f>SUM(U109:AU109)</f>
        <v>0</v>
      </c>
      <c r="U109" s="105"/>
      <c r="V109" s="105"/>
      <c r="W109" s="105"/>
      <c r="X109" s="105"/>
      <c r="Y109" s="105"/>
      <c r="Z109" s="105"/>
      <c r="AA109" s="105"/>
      <c r="AB109" s="108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>
        <v>0</v>
      </c>
      <c r="AR109" s="105">
        <v>0</v>
      </c>
      <c r="AS109" s="105">
        <v>0</v>
      </c>
      <c r="AT109" s="105">
        <v>0</v>
      </c>
      <c r="AU109" s="105"/>
      <c r="AV109" s="105">
        <v>0</v>
      </c>
      <c r="AW109" s="105">
        <v>0</v>
      </c>
      <c r="AX109" s="105">
        <v>0</v>
      </c>
      <c r="AY109" s="105">
        <v>0</v>
      </c>
      <c r="AZ109" s="105">
        <v>0</v>
      </c>
      <c r="BA109" s="105">
        <v>0</v>
      </c>
      <c r="BB109" s="105">
        <v>0</v>
      </c>
      <c r="BC109" s="105">
        <v>0</v>
      </c>
      <c r="BD109" s="105">
        <v>0</v>
      </c>
      <c r="BE109" s="105">
        <v>0</v>
      </c>
      <c r="BF109" s="105">
        <v>0</v>
      </c>
      <c r="BG109" s="105">
        <v>0</v>
      </c>
      <c r="BH109" s="105"/>
      <c r="BI109" s="105"/>
    </row>
    <row r="110" s="88" customFormat="1" ht="19.5" customHeight="1" spans="1:61">
      <c r="A110" s="109" t="s">
        <v>237</v>
      </c>
      <c r="B110" s="109" t="s">
        <v>108</v>
      </c>
      <c r="C110" s="109" t="s">
        <v>127</v>
      </c>
      <c r="D110" s="110" t="s">
        <v>240</v>
      </c>
      <c r="E110" s="105">
        <f>F110+T110+AV110+BH110</f>
        <v>0.09</v>
      </c>
      <c r="F110" s="105">
        <f t="shared" si="121"/>
        <v>0</v>
      </c>
      <c r="G110" s="105">
        <v>0</v>
      </c>
      <c r="H110" s="105">
        <v>0</v>
      </c>
      <c r="I110" s="105">
        <v>0</v>
      </c>
      <c r="J110" s="105">
        <v>0</v>
      </c>
      <c r="K110" s="105">
        <v>0</v>
      </c>
      <c r="L110" s="105">
        <v>0</v>
      </c>
      <c r="M110" s="105">
        <v>0</v>
      </c>
      <c r="N110" s="105">
        <v>0</v>
      </c>
      <c r="O110" s="105">
        <v>0</v>
      </c>
      <c r="P110" s="105">
        <v>0</v>
      </c>
      <c r="Q110" s="105">
        <v>0</v>
      </c>
      <c r="R110" s="105">
        <v>0</v>
      </c>
      <c r="S110" s="105">
        <v>0</v>
      </c>
      <c r="T110" s="105">
        <f t="shared" ref="T110:T119" si="122">SUM(U110:AU110)</f>
        <v>0.09</v>
      </c>
      <c r="U110" s="117"/>
      <c r="V110" s="117">
        <v>0.09</v>
      </c>
      <c r="W110" s="105">
        <v>0</v>
      </c>
      <c r="X110" s="105">
        <v>0</v>
      </c>
      <c r="Y110" s="105">
        <v>0</v>
      </c>
      <c r="Z110" s="105">
        <v>0</v>
      </c>
      <c r="AA110" s="105">
        <v>0</v>
      </c>
      <c r="AB110" s="108">
        <v>0</v>
      </c>
      <c r="AC110" s="105"/>
      <c r="AE110" s="105">
        <v>0</v>
      </c>
      <c r="AF110" s="105"/>
      <c r="AG110" s="105">
        <v>0</v>
      </c>
      <c r="AH110" s="105">
        <v>0</v>
      </c>
      <c r="AI110" s="105">
        <v>0</v>
      </c>
      <c r="AJ110" s="105">
        <v>0</v>
      </c>
      <c r="AK110" s="105">
        <v>0</v>
      </c>
      <c r="AL110" s="105">
        <v>0</v>
      </c>
      <c r="AM110" s="105">
        <v>0</v>
      </c>
      <c r="AN110" s="105">
        <v>0</v>
      </c>
      <c r="AO110" s="105">
        <v>0</v>
      </c>
      <c r="AP110" s="105">
        <v>0</v>
      </c>
      <c r="AQ110" s="105">
        <v>0</v>
      </c>
      <c r="AR110" s="105">
        <v>0</v>
      </c>
      <c r="AS110" s="105">
        <v>0</v>
      </c>
      <c r="AT110" s="105">
        <v>0</v>
      </c>
      <c r="AU110" s="105">
        <v>0</v>
      </c>
      <c r="AV110" s="105">
        <v>0</v>
      </c>
      <c r="AW110" s="105">
        <v>0</v>
      </c>
      <c r="AX110" s="105">
        <v>0</v>
      </c>
      <c r="AY110" s="105">
        <v>0</v>
      </c>
      <c r="AZ110" s="105">
        <v>0</v>
      </c>
      <c r="BA110" s="105">
        <v>0</v>
      </c>
      <c r="BB110" s="105">
        <v>0</v>
      </c>
      <c r="BC110" s="105">
        <v>0</v>
      </c>
      <c r="BD110" s="105">
        <v>0</v>
      </c>
      <c r="BE110" s="105">
        <v>0</v>
      </c>
      <c r="BF110" s="105">
        <v>0</v>
      </c>
      <c r="BG110" s="105">
        <v>0</v>
      </c>
      <c r="BH110" s="105"/>
      <c r="BI110" s="105"/>
    </row>
    <row r="111" s="88" customFormat="1" ht="19.5" customHeight="1" spans="1:61">
      <c r="A111" s="109" t="s">
        <v>241</v>
      </c>
      <c r="B111" s="109" t="s">
        <v>242</v>
      </c>
      <c r="C111" s="109" t="s">
        <v>150</v>
      </c>
      <c r="D111" s="110" t="s">
        <v>243</v>
      </c>
      <c r="E111" s="105">
        <f>F111+T111+AV111+BH111</f>
        <v>26.6</v>
      </c>
      <c r="F111" s="105">
        <f t="shared" si="121"/>
        <v>17</v>
      </c>
      <c r="G111" s="122">
        <v>11</v>
      </c>
      <c r="H111" s="117">
        <v>5</v>
      </c>
      <c r="I111" s="105">
        <v>0</v>
      </c>
      <c r="J111" s="105">
        <v>0</v>
      </c>
      <c r="K111" s="105">
        <v>0</v>
      </c>
      <c r="L111" s="105">
        <v>0</v>
      </c>
      <c r="M111" s="105">
        <v>0</v>
      </c>
      <c r="N111" s="105">
        <v>0</v>
      </c>
      <c r="O111" s="105">
        <v>0</v>
      </c>
      <c r="P111" s="105">
        <v>0</v>
      </c>
      <c r="Q111" s="105">
        <v>0</v>
      </c>
      <c r="R111" s="105">
        <v>0</v>
      </c>
      <c r="S111" s="105">
        <v>1</v>
      </c>
      <c r="T111" s="105">
        <f t="shared" si="122"/>
        <v>9.6</v>
      </c>
      <c r="U111" s="117">
        <v>3.4</v>
      </c>
      <c r="V111" s="117">
        <v>0.7</v>
      </c>
      <c r="W111" s="105">
        <v>0</v>
      </c>
      <c r="X111" s="105">
        <v>0</v>
      </c>
      <c r="Y111" s="105">
        <v>0</v>
      </c>
      <c r="Z111" s="105">
        <v>0.5</v>
      </c>
      <c r="AA111" s="105">
        <v>0</v>
      </c>
      <c r="AB111" s="108">
        <v>0</v>
      </c>
      <c r="AC111" s="105">
        <v>2.8</v>
      </c>
      <c r="AD111" s="105">
        <v>1.2</v>
      </c>
      <c r="AE111" s="105">
        <v>0</v>
      </c>
      <c r="AF111" s="105"/>
      <c r="AG111" s="105">
        <v>1</v>
      </c>
      <c r="AH111" s="105">
        <v>0</v>
      </c>
      <c r="AI111" s="105">
        <v>0</v>
      </c>
      <c r="AJ111" s="105">
        <v>0</v>
      </c>
      <c r="AK111" s="105">
        <v>0</v>
      </c>
      <c r="AL111" s="105">
        <v>0</v>
      </c>
      <c r="AM111" s="105">
        <v>0</v>
      </c>
      <c r="AN111" s="105">
        <v>0</v>
      </c>
      <c r="AO111" s="105">
        <v>0</v>
      </c>
      <c r="AP111" s="105">
        <v>0</v>
      </c>
      <c r="AQ111" s="105">
        <v>0</v>
      </c>
      <c r="AR111" s="105">
        <v>0</v>
      </c>
      <c r="AS111" s="105">
        <v>0</v>
      </c>
      <c r="AT111" s="105">
        <v>0</v>
      </c>
      <c r="AU111" s="105">
        <v>0</v>
      </c>
      <c r="AV111" s="105">
        <v>0</v>
      </c>
      <c r="AW111" s="105">
        <v>0</v>
      </c>
      <c r="AX111" s="105">
        <v>0</v>
      </c>
      <c r="AY111" s="105">
        <v>0</v>
      </c>
      <c r="AZ111" s="105">
        <v>0</v>
      </c>
      <c r="BA111" s="105">
        <v>0</v>
      </c>
      <c r="BB111" s="105">
        <v>0</v>
      </c>
      <c r="BC111" s="105">
        <v>0</v>
      </c>
      <c r="BD111" s="105">
        <v>0</v>
      </c>
      <c r="BE111" s="105">
        <v>0</v>
      </c>
      <c r="BF111" s="105">
        <v>0</v>
      </c>
      <c r="BG111" s="105">
        <v>0</v>
      </c>
      <c r="BH111" s="105"/>
      <c r="BI111" s="105"/>
    </row>
    <row r="112" s="88" customFormat="1" ht="19.5" customHeight="1" spans="1:61">
      <c r="A112" s="109"/>
      <c r="B112" s="109" t="s">
        <v>110</v>
      </c>
      <c r="C112" s="109"/>
      <c r="D112" s="110" t="s">
        <v>244</v>
      </c>
      <c r="E112" s="105">
        <f>SUM(E113:E114)</f>
        <v>3.1</v>
      </c>
      <c r="F112" s="105">
        <f t="shared" ref="F112:BI112" si="123">SUM(F113:F114)</f>
        <v>0</v>
      </c>
      <c r="G112" s="105">
        <f t="shared" si="123"/>
        <v>0</v>
      </c>
      <c r="H112" s="105">
        <f t="shared" si="123"/>
        <v>0</v>
      </c>
      <c r="I112" s="105">
        <f t="shared" si="123"/>
        <v>0</v>
      </c>
      <c r="J112" s="105">
        <f t="shared" si="123"/>
        <v>0</v>
      </c>
      <c r="K112" s="105">
        <f t="shared" si="123"/>
        <v>0</v>
      </c>
      <c r="L112" s="105">
        <f t="shared" si="123"/>
        <v>0</v>
      </c>
      <c r="M112" s="105">
        <f t="shared" si="123"/>
        <v>0</v>
      </c>
      <c r="N112" s="105">
        <f t="shared" si="123"/>
        <v>0</v>
      </c>
      <c r="O112" s="105">
        <f t="shared" si="123"/>
        <v>0</v>
      </c>
      <c r="P112" s="105">
        <f t="shared" si="123"/>
        <v>0</v>
      </c>
      <c r="Q112" s="105">
        <f t="shared" si="123"/>
        <v>0</v>
      </c>
      <c r="R112" s="105">
        <f t="shared" si="123"/>
        <v>0</v>
      </c>
      <c r="S112" s="105">
        <f t="shared" si="123"/>
        <v>0</v>
      </c>
      <c r="T112" s="105">
        <f t="shared" si="123"/>
        <v>3.1</v>
      </c>
      <c r="U112" s="105">
        <f t="shared" si="123"/>
        <v>0</v>
      </c>
      <c r="V112" s="105">
        <f t="shared" si="123"/>
        <v>0.6</v>
      </c>
      <c r="W112" s="105">
        <f t="shared" si="123"/>
        <v>0</v>
      </c>
      <c r="X112" s="105">
        <f t="shared" si="123"/>
        <v>0</v>
      </c>
      <c r="Y112" s="105">
        <f t="shared" si="123"/>
        <v>0</v>
      </c>
      <c r="Z112" s="105">
        <f t="shared" si="123"/>
        <v>0</v>
      </c>
      <c r="AA112" s="105">
        <f t="shared" si="123"/>
        <v>0</v>
      </c>
      <c r="AB112" s="108">
        <f t="shared" si="123"/>
        <v>0</v>
      </c>
      <c r="AC112" s="105">
        <f t="shared" si="123"/>
        <v>1.5</v>
      </c>
      <c r="AD112" s="105">
        <f t="shared" si="123"/>
        <v>0</v>
      </c>
      <c r="AE112" s="105">
        <f t="shared" si="123"/>
        <v>0</v>
      </c>
      <c r="AF112" s="105">
        <f t="shared" si="123"/>
        <v>0</v>
      </c>
      <c r="AG112" s="105">
        <f t="shared" si="123"/>
        <v>1</v>
      </c>
      <c r="AH112" s="105">
        <f t="shared" si="123"/>
        <v>0</v>
      </c>
      <c r="AI112" s="105">
        <f t="shared" si="123"/>
        <v>0</v>
      </c>
      <c r="AJ112" s="105">
        <f t="shared" si="123"/>
        <v>0</v>
      </c>
      <c r="AK112" s="105">
        <f t="shared" si="123"/>
        <v>0</v>
      </c>
      <c r="AL112" s="105">
        <f t="shared" si="123"/>
        <v>0</v>
      </c>
      <c r="AM112" s="105">
        <f t="shared" si="123"/>
        <v>0</v>
      </c>
      <c r="AN112" s="105">
        <f t="shared" si="123"/>
        <v>0</v>
      </c>
      <c r="AO112" s="105">
        <f t="shared" si="123"/>
        <v>0</v>
      </c>
      <c r="AP112" s="105">
        <f t="shared" si="123"/>
        <v>0</v>
      </c>
      <c r="AQ112" s="105">
        <f t="shared" si="123"/>
        <v>0</v>
      </c>
      <c r="AR112" s="105">
        <f t="shared" si="123"/>
        <v>0</v>
      </c>
      <c r="AS112" s="105">
        <f t="shared" si="123"/>
        <v>0</v>
      </c>
      <c r="AT112" s="105">
        <f t="shared" si="123"/>
        <v>0</v>
      </c>
      <c r="AU112" s="105">
        <f t="shared" si="123"/>
        <v>0</v>
      </c>
      <c r="AV112" s="105">
        <f t="shared" si="123"/>
        <v>0</v>
      </c>
      <c r="AW112" s="105">
        <f t="shared" si="123"/>
        <v>0</v>
      </c>
      <c r="AX112" s="105">
        <f t="shared" si="123"/>
        <v>0</v>
      </c>
      <c r="AY112" s="105">
        <f t="shared" si="123"/>
        <v>0</v>
      </c>
      <c r="AZ112" s="105">
        <f t="shared" si="123"/>
        <v>0</v>
      </c>
      <c r="BA112" s="105">
        <f t="shared" si="123"/>
        <v>0</v>
      </c>
      <c r="BB112" s="105">
        <f t="shared" si="123"/>
        <v>0</v>
      </c>
      <c r="BC112" s="105">
        <f t="shared" si="123"/>
        <v>0</v>
      </c>
      <c r="BD112" s="105">
        <f t="shared" si="123"/>
        <v>0</v>
      </c>
      <c r="BE112" s="105">
        <f t="shared" si="123"/>
        <v>0</v>
      </c>
      <c r="BF112" s="105">
        <f t="shared" si="123"/>
        <v>0</v>
      </c>
      <c r="BG112" s="105">
        <f t="shared" si="123"/>
        <v>0</v>
      </c>
      <c r="BH112" s="105">
        <f t="shared" si="123"/>
        <v>0</v>
      </c>
      <c r="BI112" s="105">
        <f t="shared" si="123"/>
        <v>0</v>
      </c>
    </row>
    <row r="113" s="88" customFormat="1" ht="19.5" customHeight="1" spans="1:61">
      <c r="A113" s="109" t="s">
        <v>241</v>
      </c>
      <c r="B113" s="109" t="s">
        <v>205</v>
      </c>
      <c r="C113" s="109" t="s">
        <v>104</v>
      </c>
      <c r="D113" s="110" t="s">
        <v>245</v>
      </c>
      <c r="E113" s="105">
        <f>F113+T113+AV113+BH113</f>
        <v>0</v>
      </c>
      <c r="F113" s="105">
        <f t="shared" si="121"/>
        <v>0</v>
      </c>
      <c r="G113" s="105"/>
      <c r="H113" s="105"/>
      <c r="I113" s="105"/>
      <c r="J113" s="105"/>
      <c r="K113" s="105"/>
      <c r="L113" s="105"/>
      <c r="M113" s="105"/>
      <c r="N113" s="105">
        <v>0</v>
      </c>
      <c r="O113" s="105">
        <v>0</v>
      </c>
      <c r="P113" s="105">
        <v>0</v>
      </c>
      <c r="Q113" s="105">
        <v>0</v>
      </c>
      <c r="R113" s="105">
        <v>0</v>
      </c>
      <c r="S113" s="105"/>
      <c r="T113" s="105">
        <f t="shared" si="122"/>
        <v>0</v>
      </c>
      <c r="U113" s="105"/>
      <c r="V113" s="105"/>
      <c r="W113" s="105">
        <v>0</v>
      </c>
      <c r="X113" s="105">
        <v>0</v>
      </c>
      <c r="Y113" s="105">
        <v>0</v>
      </c>
      <c r="Z113" s="105"/>
      <c r="AA113" s="105">
        <v>0</v>
      </c>
      <c r="AB113" s="108">
        <v>0</v>
      </c>
      <c r="AC113" s="105"/>
      <c r="AD113" s="105">
        <v>0</v>
      </c>
      <c r="AE113" s="105">
        <v>0</v>
      </c>
      <c r="AF113" s="105"/>
      <c r="AG113" s="105">
        <v>0</v>
      </c>
      <c r="AH113" s="105">
        <v>0</v>
      </c>
      <c r="AI113" s="105">
        <v>0</v>
      </c>
      <c r="AJ113" s="105">
        <v>0</v>
      </c>
      <c r="AK113" s="105">
        <v>0</v>
      </c>
      <c r="AL113" s="105">
        <v>0</v>
      </c>
      <c r="AM113" s="105">
        <v>0</v>
      </c>
      <c r="AN113" s="105">
        <v>0</v>
      </c>
      <c r="AO113" s="105">
        <v>0</v>
      </c>
      <c r="AP113" s="105">
        <v>0</v>
      </c>
      <c r="AQ113" s="105">
        <v>0</v>
      </c>
      <c r="AR113" s="105">
        <v>0</v>
      </c>
      <c r="AS113" s="105">
        <v>0</v>
      </c>
      <c r="AT113" s="105">
        <v>0</v>
      </c>
      <c r="AU113" s="105"/>
      <c r="AV113" s="105">
        <v>0</v>
      </c>
      <c r="AW113" s="105">
        <v>0</v>
      </c>
      <c r="AX113" s="105">
        <v>0</v>
      </c>
      <c r="AY113" s="105">
        <v>0</v>
      </c>
      <c r="AZ113" s="105">
        <v>0</v>
      </c>
      <c r="BA113" s="105">
        <v>0</v>
      </c>
      <c r="BB113" s="105">
        <v>0</v>
      </c>
      <c r="BC113" s="105">
        <v>0</v>
      </c>
      <c r="BD113" s="105">
        <v>0</v>
      </c>
      <c r="BE113" s="105">
        <v>0</v>
      </c>
      <c r="BF113" s="105">
        <v>0</v>
      </c>
      <c r="BG113" s="105">
        <v>0</v>
      </c>
      <c r="BH113" s="105"/>
      <c r="BI113" s="105"/>
    </row>
    <row r="114" s="88" customFormat="1" ht="19.5" customHeight="1" spans="1:61">
      <c r="A114" s="109" t="s">
        <v>241</v>
      </c>
      <c r="B114" s="109" t="s">
        <v>205</v>
      </c>
      <c r="C114" s="109" t="s">
        <v>150</v>
      </c>
      <c r="D114" s="110" t="s">
        <v>246</v>
      </c>
      <c r="E114" s="105">
        <f>F114+T114+AV114+BH114</f>
        <v>3.1</v>
      </c>
      <c r="F114" s="105">
        <f t="shared" si="121"/>
        <v>0</v>
      </c>
      <c r="G114" s="105"/>
      <c r="H114" s="105"/>
      <c r="I114" s="105"/>
      <c r="J114" s="105"/>
      <c r="K114" s="105"/>
      <c r="L114" s="105"/>
      <c r="M114" s="105"/>
      <c r="N114" s="105">
        <v>0</v>
      </c>
      <c r="O114" s="105">
        <v>0</v>
      </c>
      <c r="P114" s="105">
        <v>0</v>
      </c>
      <c r="Q114" s="105">
        <v>0</v>
      </c>
      <c r="R114" s="105">
        <v>0</v>
      </c>
      <c r="S114" s="105"/>
      <c r="T114" s="105">
        <f t="shared" si="122"/>
        <v>3.1</v>
      </c>
      <c r="U114" s="105"/>
      <c r="V114" s="105">
        <v>0.6</v>
      </c>
      <c r="W114" s="105">
        <v>0</v>
      </c>
      <c r="X114" s="105">
        <v>0</v>
      </c>
      <c r="Y114" s="105">
        <v>0</v>
      </c>
      <c r="Z114" s="105"/>
      <c r="AA114" s="105">
        <v>0</v>
      </c>
      <c r="AB114" s="108">
        <v>0</v>
      </c>
      <c r="AC114" s="105">
        <v>1.5</v>
      </c>
      <c r="AD114" s="105">
        <v>0</v>
      </c>
      <c r="AE114" s="105">
        <v>0</v>
      </c>
      <c r="AF114" s="105"/>
      <c r="AG114" s="105">
        <v>1</v>
      </c>
      <c r="AH114" s="105">
        <v>0</v>
      </c>
      <c r="AI114" s="105">
        <v>0</v>
      </c>
      <c r="AJ114" s="105">
        <v>0</v>
      </c>
      <c r="AK114" s="105">
        <v>0</v>
      </c>
      <c r="AL114" s="105">
        <v>0</v>
      </c>
      <c r="AM114" s="105">
        <v>0</v>
      </c>
      <c r="AN114" s="105">
        <v>0</v>
      </c>
      <c r="AO114" s="105">
        <v>0</v>
      </c>
      <c r="AP114" s="105">
        <v>0</v>
      </c>
      <c r="AQ114" s="105">
        <v>0</v>
      </c>
      <c r="AR114" s="105">
        <v>0</v>
      </c>
      <c r="AS114" s="105">
        <v>0</v>
      </c>
      <c r="AT114" s="105">
        <v>0</v>
      </c>
      <c r="AU114" s="105"/>
      <c r="AV114" s="105">
        <v>0</v>
      </c>
      <c r="AW114" s="105">
        <v>0</v>
      </c>
      <c r="AX114" s="105">
        <v>0</v>
      </c>
      <c r="AY114" s="105">
        <v>0</v>
      </c>
      <c r="AZ114" s="105">
        <v>0</v>
      </c>
      <c r="BA114" s="105">
        <v>0</v>
      </c>
      <c r="BB114" s="105">
        <v>0</v>
      </c>
      <c r="BC114" s="105">
        <v>0</v>
      </c>
      <c r="BD114" s="105">
        <v>0</v>
      </c>
      <c r="BE114" s="105">
        <v>0</v>
      </c>
      <c r="BF114" s="105">
        <v>0</v>
      </c>
      <c r="BG114" s="105">
        <v>0</v>
      </c>
      <c r="BH114" s="105"/>
      <c r="BI114" s="105"/>
    </row>
    <row r="115" s="88" customFormat="1" ht="19.5" customHeight="1" spans="1:61">
      <c r="A115" s="109"/>
      <c r="B115" s="109" t="s">
        <v>104</v>
      </c>
      <c r="C115" s="109"/>
      <c r="D115" s="110" t="s">
        <v>247</v>
      </c>
      <c r="E115" s="105">
        <f>SUM(E116:E119)</f>
        <v>52.32</v>
      </c>
      <c r="F115" s="105">
        <f t="shared" ref="F115:BI115" si="124">SUM(F116:F119)</f>
        <v>0</v>
      </c>
      <c r="G115" s="105">
        <f t="shared" si="124"/>
        <v>0</v>
      </c>
      <c r="H115" s="105">
        <f t="shared" si="124"/>
        <v>0</v>
      </c>
      <c r="I115" s="105">
        <f t="shared" si="124"/>
        <v>0</v>
      </c>
      <c r="J115" s="105">
        <f t="shared" si="124"/>
        <v>0</v>
      </c>
      <c r="K115" s="105">
        <f t="shared" si="124"/>
        <v>0</v>
      </c>
      <c r="L115" s="105">
        <f t="shared" si="124"/>
        <v>0</v>
      </c>
      <c r="M115" s="105">
        <f t="shared" si="124"/>
        <v>0</v>
      </c>
      <c r="N115" s="105">
        <f t="shared" si="124"/>
        <v>0</v>
      </c>
      <c r="O115" s="105">
        <f t="shared" si="124"/>
        <v>0</v>
      </c>
      <c r="P115" s="105">
        <f t="shared" si="124"/>
        <v>0</v>
      </c>
      <c r="Q115" s="105">
        <f t="shared" si="124"/>
        <v>0</v>
      </c>
      <c r="R115" s="105">
        <f t="shared" si="124"/>
        <v>0</v>
      </c>
      <c r="S115" s="105">
        <f t="shared" si="124"/>
        <v>0</v>
      </c>
      <c r="T115" s="105">
        <f t="shared" si="124"/>
        <v>52.32</v>
      </c>
      <c r="U115" s="105">
        <f t="shared" si="124"/>
        <v>4.2</v>
      </c>
      <c r="V115" s="105">
        <f t="shared" si="124"/>
        <v>18.1</v>
      </c>
      <c r="W115" s="105">
        <f t="shared" si="124"/>
        <v>0</v>
      </c>
      <c r="X115" s="105">
        <f t="shared" si="124"/>
        <v>0</v>
      </c>
      <c r="Y115" s="105">
        <f t="shared" si="124"/>
        <v>0</v>
      </c>
      <c r="Z115" s="105">
        <f t="shared" si="124"/>
        <v>0</v>
      </c>
      <c r="AA115" s="105">
        <f t="shared" si="124"/>
        <v>0</v>
      </c>
      <c r="AB115" s="108">
        <f t="shared" si="124"/>
        <v>0</v>
      </c>
      <c r="AC115" s="105">
        <f t="shared" si="124"/>
        <v>19.57</v>
      </c>
      <c r="AD115" s="105">
        <f t="shared" si="124"/>
        <v>3.97</v>
      </c>
      <c r="AE115" s="105">
        <f t="shared" si="124"/>
        <v>0</v>
      </c>
      <c r="AF115" s="105">
        <f t="shared" si="124"/>
        <v>0</v>
      </c>
      <c r="AG115" s="105">
        <f t="shared" si="124"/>
        <v>6.48</v>
      </c>
      <c r="AH115" s="105">
        <f t="shared" si="124"/>
        <v>0</v>
      </c>
      <c r="AI115" s="105">
        <f t="shared" si="124"/>
        <v>0</v>
      </c>
      <c r="AJ115" s="105">
        <f t="shared" si="124"/>
        <v>0</v>
      </c>
      <c r="AK115" s="105">
        <f t="shared" si="124"/>
        <v>0</v>
      </c>
      <c r="AL115" s="105">
        <f t="shared" si="124"/>
        <v>0</v>
      </c>
      <c r="AM115" s="105">
        <f t="shared" si="124"/>
        <v>0</v>
      </c>
      <c r="AN115" s="105">
        <f t="shared" si="124"/>
        <v>0</v>
      </c>
      <c r="AO115" s="105">
        <f t="shared" si="124"/>
        <v>0</v>
      </c>
      <c r="AP115" s="105">
        <f t="shared" si="124"/>
        <v>0</v>
      </c>
      <c r="AQ115" s="105">
        <f t="shared" si="124"/>
        <v>0</v>
      </c>
      <c r="AR115" s="105">
        <f t="shared" si="124"/>
        <v>0</v>
      </c>
      <c r="AS115" s="105">
        <f t="shared" si="124"/>
        <v>0</v>
      </c>
      <c r="AT115" s="105">
        <f t="shared" si="124"/>
        <v>0</v>
      </c>
      <c r="AU115" s="105">
        <f t="shared" si="124"/>
        <v>0</v>
      </c>
      <c r="AV115" s="105">
        <f t="shared" si="124"/>
        <v>0</v>
      </c>
      <c r="AW115" s="105">
        <f t="shared" si="124"/>
        <v>0</v>
      </c>
      <c r="AX115" s="105">
        <f t="shared" si="124"/>
        <v>0</v>
      </c>
      <c r="AY115" s="105">
        <f t="shared" si="124"/>
        <v>0</v>
      </c>
      <c r="AZ115" s="105">
        <f t="shared" si="124"/>
        <v>0</v>
      </c>
      <c r="BA115" s="105">
        <f t="shared" si="124"/>
        <v>0</v>
      </c>
      <c r="BB115" s="105">
        <f t="shared" si="124"/>
        <v>0</v>
      </c>
      <c r="BC115" s="105">
        <f t="shared" si="124"/>
        <v>0</v>
      </c>
      <c r="BD115" s="105">
        <f t="shared" si="124"/>
        <v>0</v>
      </c>
      <c r="BE115" s="105">
        <f t="shared" si="124"/>
        <v>0</v>
      </c>
      <c r="BF115" s="105">
        <f t="shared" si="124"/>
        <v>0</v>
      </c>
      <c r="BG115" s="105">
        <f t="shared" si="124"/>
        <v>0</v>
      </c>
      <c r="BH115" s="105">
        <f t="shared" si="124"/>
        <v>0</v>
      </c>
      <c r="BI115" s="105">
        <f t="shared" si="124"/>
        <v>0</v>
      </c>
    </row>
    <row r="116" s="88" customFormat="1" ht="19.5" customHeight="1" spans="1:61">
      <c r="A116" s="109" t="s">
        <v>241</v>
      </c>
      <c r="B116" s="109" t="s">
        <v>107</v>
      </c>
      <c r="C116" s="109" t="s">
        <v>108</v>
      </c>
      <c r="D116" s="110" t="s">
        <v>248</v>
      </c>
      <c r="E116" s="105">
        <f>F116+T116+AV116+BH116</f>
        <v>6.8</v>
      </c>
      <c r="F116" s="105">
        <f t="shared" si="121"/>
        <v>0</v>
      </c>
      <c r="G116" s="105">
        <v>0</v>
      </c>
      <c r="H116" s="105">
        <v>0</v>
      </c>
      <c r="I116" s="105">
        <v>0</v>
      </c>
      <c r="J116" s="105">
        <v>0</v>
      </c>
      <c r="K116" s="105">
        <v>0</v>
      </c>
      <c r="L116" s="105">
        <v>0</v>
      </c>
      <c r="M116" s="105">
        <v>0</v>
      </c>
      <c r="N116" s="105">
        <v>0</v>
      </c>
      <c r="O116" s="105">
        <v>0</v>
      </c>
      <c r="P116" s="105">
        <v>0</v>
      </c>
      <c r="Q116" s="105">
        <v>0</v>
      </c>
      <c r="R116" s="105">
        <v>0</v>
      </c>
      <c r="S116" s="105">
        <v>0</v>
      </c>
      <c r="T116" s="105">
        <f t="shared" si="122"/>
        <v>6.8</v>
      </c>
      <c r="U116" s="117">
        <v>3</v>
      </c>
      <c r="V116" s="117">
        <v>3.8</v>
      </c>
      <c r="W116" s="105">
        <v>0</v>
      </c>
      <c r="X116" s="105">
        <v>0</v>
      </c>
      <c r="Y116" s="105">
        <v>0</v>
      </c>
      <c r="Z116" s="105">
        <v>0</v>
      </c>
      <c r="AA116" s="105">
        <v>0</v>
      </c>
      <c r="AB116" s="108">
        <v>0</v>
      </c>
      <c r="AC116" s="105">
        <v>0</v>
      </c>
      <c r="AD116" s="105">
        <v>0</v>
      </c>
      <c r="AE116" s="105">
        <v>0</v>
      </c>
      <c r="AF116" s="105"/>
      <c r="AG116" s="105">
        <v>0</v>
      </c>
      <c r="AH116" s="105">
        <v>0</v>
      </c>
      <c r="AI116" s="105">
        <v>0</v>
      </c>
      <c r="AJ116" s="105">
        <v>0</v>
      </c>
      <c r="AK116" s="105">
        <v>0</v>
      </c>
      <c r="AL116" s="105">
        <v>0</v>
      </c>
      <c r="AM116" s="105">
        <v>0</v>
      </c>
      <c r="AN116" s="105">
        <v>0</v>
      </c>
      <c r="AO116" s="105">
        <v>0</v>
      </c>
      <c r="AP116" s="105">
        <v>0</v>
      </c>
      <c r="AQ116" s="105">
        <v>0</v>
      </c>
      <c r="AR116" s="105">
        <v>0</v>
      </c>
      <c r="AS116" s="105">
        <v>0</v>
      </c>
      <c r="AT116" s="105">
        <v>0</v>
      </c>
      <c r="AU116" s="105">
        <v>0</v>
      </c>
      <c r="AV116" s="105">
        <v>0</v>
      </c>
      <c r="AW116" s="105">
        <v>0</v>
      </c>
      <c r="AX116" s="105">
        <v>0</v>
      </c>
      <c r="AY116" s="105">
        <v>0</v>
      </c>
      <c r="AZ116" s="105">
        <v>0</v>
      </c>
      <c r="BA116" s="105">
        <v>0</v>
      </c>
      <c r="BB116" s="105">
        <v>0</v>
      </c>
      <c r="BC116" s="105">
        <v>0</v>
      </c>
      <c r="BD116" s="105">
        <v>0</v>
      </c>
      <c r="BE116" s="105">
        <v>0</v>
      </c>
      <c r="BF116" s="105">
        <v>0</v>
      </c>
      <c r="BG116" s="105">
        <v>0</v>
      </c>
      <c r="BH116" s="105"/>
      <c r="BI116" s="105"/>
    </row>
    <row r="117" s="88" customFormat="1" ht="19.5" customHeight="1" spans="1:61">
      <c r="A117" s="109" t="s">
        <v>241</v>
      </c>
      <c r="B117" s="109" t="s">
        <v>107</v>
      </c>
      <c r="C117" s="109" t="s">
        <v>110</v>
      </c>
      <c r="D117" s="110" t="s">
        <v>249</v>
      </c>
      <c r="E117" s="105">
        <f>F117+T117+AV117+BH117</f>
        <v>0</v>
      </c>
      <c r="F117" s="105">
        <f t="shared" si="121"/>
        <v>0</v>
      </c>
      <c r="G117" s="105">
        <v>0</v>
      </c>
      <c r="H117" s="105">
        <v>0</v>
      </c>
      <c r="I117" s="105">
        <v>0</v>
      </c>
      <c r="J117" s="105">
        <v>0</v>
      </c>
      <c r="K117" s="105">
        <v>0</v>
      </c>
      <c r="L117" s="105">
        <v>0</v>
      </c>
      <c r="M117" s="105">
        <v>0</v>
      </c>
      <c r="N117" s="105">
        <v>0</v>
      </c>
      <c r="O117" s="105">
        <v>0</v>
      </c>
      <c r="P117" s="105">
        <v>0</v>
      </c>
      <c r="Q117" s="105">
        <v>0</v>
      </c>
      <c r="R117" s="105">
        <v>0</v>
      </c>
      <c r="S117" s="105">
        <v>0</v>
      </c>
      <c r="T117" s="105">
        <f t="shared" si="122"/>
        <v>0</v>
      </c>
      <c r="U117" s="113"/>
      <c r="V117" s="113"/>
      <c r="W117" s="105">
        <v>0</v>
      </c>
      <c r="X117" s="105">
        <v>0</v>
      </c>
      <c r="Y117" s="105">
        <v>0</v>
      </c>
      <c r="Z117" s="105">
        <v>0</v>
      </c>
      <c r="AA117" s="105">
        <v>0</v>
      </c>
      <c r="AB117" s="108">
        <v>0</v>
      </c>
      <c r="AC117" s="105">
        <v>0</v>
      </c>
      <c r="AD117" s="105">
        <v>0</v>
      </c>
      <c r="AE117" s="105">
        <v>0</v>
      </c>
      <c r="AF117" s="105"/>
      <c r="AG117" s="105">
        <v>0</v>
      </c>
      <c r="AH117" s="105">
        <v>0</v>
      </c>
      <c r="AI117" s="105">
        <v>0</v>
      </c>
      <c r="AJ117" s="105">
        <v>0</v>
      </c>
      <c r="AK117" s="105">
        <v>0</v>
      </c>
      <c r="AL117" s="105">
        <v>0</v>
      </c>
      <c r="AM117" s="105">
        <v>0</v>
      </c>
      <c r="AN117" s="105">
        <v>0</v>
      </c>
      <c r="AO117" s="105">
        <v>0</v>
      </c>
      <c r="AP117" s="105">
        <v>0</v>
      </c>
      <c r="AQ117" s="105">
        <v>0</v>
      </c>
      <c r="AR117" s="105">
        <v>0</v>
      </c>
      <c r="AS117" s="105">
        <v>0</v>
      </c>
      <c r="AT117" s="105">
        <v>0</v>
      </c>
      <c r="AU117" s="105">
        <v>0</v>
      </c>
      <c r="AV117" s="105">
        <v>0</v>
      </c>
      <c r="AW117" s="105">
        <v>0</v>
      </c>
      <c r="AX117" s="105">
        <v>0</v>
      </c>
      <c r="AY117" s="105">
        <v>0</v>
      </c>
      <c r="AZ117" s="105">
        <v>0</v>
      </c>
      <c r="BA117" s="105">
        <v>0</v>
      </c>
      <c r="BB117" s="105">
        <v>0</v>
      </c>
      <c r="BC117" s="105">
        <v>0</v>
      </c>
      <c r="BD117" s="105">
        <v>0</v>
      </c>
      <c r="BE117" s="105">
        <v>0</v>
      </c>
      <c r="BF117" s="105">
        <v>0</v>
      </c>
      <c r="BG117" s="105">
        <v>0</v>
      </c>
      <c r="BH117" s="105"/>
      <c r="BI117" s="105"/>
    </row>
    <row r="118" s="88" customFormat="1" ht="19.5" customHeight="1" spans="1:61">
      <c r="A118" s="109" t="s">
        <v>241</v>
      </c>
      <c r="B118" s="109" t="s">
        <v>107</v>
      </c>
      <c r="C118" s="109" t="s">
        <v>118</v>
      </c>
      <c r="D118" s="110" t="s">
        <v>250</v>
      </c>
      <c r="E118" s="105">
        <f>F118+T118+AV118+BH118</f>
        <v>5.04</v>
      </c>
      <c r="F118" s="105">
        <f t="shared" si="121"/>
        <v>0</v>
      </c>
      <c r="G118" s="105"/>
      <c r="H118" s="105"/>
      <c r="I118" s="105"/>
      <c r="J118" s="105"/>
      <c r="K118" s="105">
        <v>0</v>
      </c>
      <c r="L118" s="105">
        <v>0</v>
      </c>
      <c r="M118" s="105">
        <v>0</v>
      </c>
      <c r="N118" s="105">
        <v>0</v>
      </c>
      <c r="O118" s="105">
        <v>0</v>
      </c>
      <c r="P118" s="105">
        <v>0</v>
      </c>
      <c r="Q118" s="105">
        <v>0</v>
      </c>
      <c r="R118" s="105">
        <v>0</v>
      </c>
      <c r="S118" s="105"/>
      <c r="T118" s="105">
        <f t="shared" si="122"/>
        <v>5.04</v>
      </c>
      <c r="U118" s="117"/>
      <c r="V118" s="117">
        <v>1.8</v>
      </c>
      <c r="W118" s="105"/>
      <c r="X118" s="105">
        <v>0</v>
      </c>
      <c r="Y118" s="105">
        <v>0</v>
      </c>
      <c r="Z118" s="105"/>
      <c r="AA118" s="105">
        <v>0</v>
      </c>
      <c r="AB118" s="108">
        <v>0</v>
      </c>
      <c r="AC118" s="105"/>
      <c r="AD118" s="105"/>
      <c r="AE118" s="105">
        <v>0</v>
      </c>
      <c r="AF118" s="105"/>
      <c r="AG118" s="105">
        <v>3.24</v>
      </c>
      <c r="AH118" s="105">
        <v>0</v>
      </c>
      <c r="AI118" s="105">
        <v>0</v>
      </c>
      <c r="AJ118" s="105">
        <v>0</v>
      </c>
      <c r="AK118" s="105">
        <v>0</v>
      </c>
      <c r="AL118" s="105">
        <v>0</v>
      </c>
      <c r="AM118" s="105">
        <v>0</v>
      </c>
      <c r="AN118" s="105">
        <v>0</v>
      </c>
      <c r="AO118" s="105">
        <v>0</v>
      </c>
      <c r="AP118" s="105">
        <v>0</v>
      </c>
      <c r="AQ118" s="105">
        <v>0</v>
      </c>
      <c r="AR118" s="105">
        <v>0</v>
      </c>
      <c r="AS118" s="105">
        <v>0</v>
      </c>
      <c r="AT118" s="105">
        <v>0</v>
      </c>
      <c r="AU118" s="105"/>
      <c r="AV118" s="105">
        <v>0</v>
      </c>
      <c r="AW118" s="105">
        <v>0</v>
      </c>
      <c r="AX118" s="105">
        <v>0</v>
      </c>
      <c r="AY118" s="105">
        <v>0</v>
      </c>
      <c r="AZ118" s="105">
        <v>0</v>
      </c>
      <c r="BA118" s="105">
        <v>0</v>
      </c>
      <c r="BB118" s="105">
        <v>0</v>
      </c>
      <c r="BC118" s="105">
        <v>0</v>
      </c>
      <c r="BD118" s="105">
        <v>0</v>
      </c>
      <c r="BE118" s="105">
        <v>0</v>
      </c>
      <c r="BF118" s="105">
        <v>0</v>
      </c>
      <c r="BG118" s="105">
        <v>0</v>
      </c>
      <c r="BH118" s="105"/>
      <c r="BI118" s="105"/>
    </row>
    <row r="119" s="88" customFormat="1" ht="19.5" customHeight="1" spans="1:61">
      <c r="A119" s="109" t="s">
        <v>241</v>
      </c>
      <c r="B119" s="109" t="s">
        <v>107</v>
      </c>
      <c r="C119" s="109" t="s">
        <v>150</v>
      </c>
      <c r="D119" s="110" t="s">
        <v>251</v>
      </c>
      <c r="E119" s="105">
        <f>F119+T119+AV119+BH119</f>
        <v>40.48</v>
      </c>
      <c r="F119" s="105">
        <f t="shared" si="121"/>
        <v>0</v>
      </c>
      <c r="G119" s="105"/>
      <c r="H119" s="105"/>
      <c r="I119" s="105"/>
      <c r="J119" s="105"/>
      <c r="K119" s="105">
        <v>0</v>
      </c>
      <c r="L119" s="105">
        <v>0</v>
      </c>
      <c r="M119" s="105">
        <v>0</v>
      </c>
      <c r="N119" s="105">
        <v>0</v>
      </c>
      <c r="O119" s="105">
        <v>0</v>
      </c>
      <c r="P119" s="105">
        <v>0</v>
      </c>
      <c r="Q119" s="105">
        <v>0</v>
      </c>
      <c r="R119" s="105">
        <v>0</v>
      </c>
      <c r="S119" s="105"/>
      <c r="T119" s="105">
        <f t="shared" si="122"/>
        <v>40.48</v>
      </c>
      <c r="U119" s="117">
        <v>1.2</v>
      </c>
      <c r="V119" s="117">
        <v>12.5</v>
      </c>
      <c r="W119" s="105"/>
      <c r="X119" s="105">
        <v>0</v>
      </c>
      <c r="Y119" s="105">
        <v>0</v>
      </c>
      <c r="Z119" s="105"/>
      <c r="AA119" s="105">
        <v>0</v>
      </c>
      <c r="AB119" s="108">
        <v>0</v>
      </c>
      <c r="AC119" s="105">
        <v>19.57</v>
      </c>
      <c r="AD119" s="105">
        <v>3.97</v>
      </c>
      <c r="AE119" s="105">
        <v>0</v>
      </c>
      <c r="AF119" s="105"/>
      <c r="AG119" s="105">
        <v>3.24</v>
      </c>
      <c r="AH119" s="105">
        <v>0</v>
      </c>
      <c r="AI119" s="105">
        <v>0</v>
      </c>
      <c r="AJ119" s="105">
        <v>0</v>
      </c>
      <c r="AK119" s="105">
        <v>0</v>
      </c>
      <c r="AL119" s="105">
        <v>0</v>
      </c>
      <c r="AM119" s="105">
        <v>0</v>
      </c>
      <c r="AN119" s="105">
        <v>0</v>
      </c>
      <c r="AO119" s="105">
        <v>0</v>
      </c>
      <c r="AP119" s="105">
        <v>0</v>
      </c>
      <c r="AQ119" s="105">
        <v>0</v>
      </c>
      <c r="AR119" s="105">
        <v>0</v>
      </c>
      <c r="AS119" s="105">
        <v>0</v>
      </c>
      <c r="AT119" s="105">
        <v>0</v>
      </c>
      <c r="AU119" s="105"/>
      <c r="AV119" s="105">
        <v>0</v>
      </c>
      <c r="AW119" s="105">
        <v>0</v>
      </c>
      <c r="AX119" s="105">
        <v>0</v>
      </c>
      <c r="AY119" s="105">
        <v>0</v>
      </c>
      <c r="AZ119" s="105">
        <v>0</v>
      </c>
      <c r="BA119" s="105">
        <v>0</v>
      </c>
      <c r="BB119" s="105">
        <v>0</v>
      </c>
      <c r="BC119" s="105">
        <v>0</v>
      </c>
      <c r="BD119" s="105">
        <v>0</v>
      </c>
      <c r="BE119" s="105">
        <v>0</v>
      </c>
      <c r="BF119" s="105">
        <v>0</v>
      </c>
      <c r="BG119" s="105">
        <v>0</v>
      </c>
      <c r="BH119" s="105"/>
      <c r="BI119" s="105"/>
    </row>
    <row r="120" s="87" customFormat="1" ht="19.5" customHeight="1" spans="1:61">
      <c r="A120" s="106" t="s">
        <v>252</v>
      </c>
      <c r="B120" s="106"/>
      <c r="C120" s="106"/>
      <c r="D120" s="107" t="s">
        <v>42</v>
      </c>
      <c r="E120" s="108">
        <f>E121+E126+E128+E130+E132</f>
        <v>352.7</v>
      </c>
      <c r="F120" s="108">
        <f t="shared" ref="F120:BI120" si="125">F121+F126+F128+F130+F132</f>
        <v>535.192784</v>
      </c>
      <c r="G120" s="108">
        <f t="shared" si="125"/>
        <v>104.64</v>
      </c>
      <c r="H120" s="108">
        <f t="shared" si="125"/>
        <v>55.05</v>
      </c>
      <c r="I120" s="108">
        <f t="shared" si="125"/>
        <v>0.3</v>
      </c>
      <c r="J120" s="108">
        <f t="shared" si="125"/>
        <v>5.64</v>
      </c>
      <c r="K120" s="108">
        <f t="shared" si="125"/>
        <v>0</v>
      </c>
      <c r="L120" s="108">
        <f t="shared" si="125"/>
        <v>0</v>
      </c>
      <c r="M120" s="108">
        <f t="shared" si="125"/>
        <v>0</v>
      </c>
      <c r="N120" s="108">
        <f t="shared" si="125"/>
        <v>0</v>
      </c>
      <c r="O120" s="108">
        <f t="shared" si="125"/>
        <v>0</v>
      </c>
      <c r="P120" s="108">
        <f t="shared" si="125"/>
        <v>310.562784</v>
      </c>
      <c r="Q120" s="108">
        <f t="shared" si="125"/>
        <v>0</v>
      </c>
      <c r="R120" s="108">
        <f t="shared" si="125"/>
        <v>0</v>
      </c>
      <c r="S120" s="108">
        <f t="shared" si="125"/>
        <v>59</v>
      </c>
      <c r="T120" s="108">
        <f t="shared" si="125"/>
        <v>114.67</v>
      </c>
      <c r="U120" s="108">
        <f t="shared" si="125"/>
        <v>24.66</v>
      </c>
      <c r="V120" s="108">
        <f t="shared" si="125"/>
        <v>8</v>
      </c>
      <c r="W120" s="108">
        <f t="shared" si="125"/>
        <v>0</v>
      </c>
      <c r="X120" s="105">
        <f t="shared" si="125"/>
        <v>28.4</v>
      </c>
      <c r="Y120" s="108">
        <f t="shared" si="125"/>
        <v>0</v>
      </c>
      <c r="Z120" s="108">
        <f t="shared" si="125"/>
        <v>0.69</v>
      </c>
      <c r="AA120" s="108">
        <f t="shared" si="125"/>
        <v>0</v>
      </c>
      <c r="AB120" s="108">
        <f t="shared" si="125"/>
        <v>0</v>
      </c>
      <c r="AC120" s="108">
        <f t="shared" si="125"/>
        <v>6.46</v>
      </c>
      <c r="AD120" s="108">
        <f t="shared" si="125"/>
        <v>43.06</v>
      </c>
      <c r="AE120" s="108">
        <f t="shared" si="125"/>
        <v>0</v>
      </c>
      <c r="AF120" s="108">
        <f t="shared" si="125"/>
        <v>0</v>
      </c>
      <c r="AG120" s="108">
        <f t="shared" si="125"/>
        <v>3.4</v>
      </c>
      <c r="AH120" s="108">
        <f t="shared" si="125"/>
        <v>0</v>
      </c>
      <c r="AI120" s="108">
        <f t="shared" si="125"/>
        <v>0</v>
      </c>
      <c r="AJ120" s="108">
        <f t="shared" si="125"/>
        <v>0</v>
      </c>
      <c r="AK120" s="108">
        <f t="shared" si="125"/>
        <v>0</v>
      </c>
      <c r="AL120" s="108">
        <f t="shared" si="125"/>
        <v>0</v>
      </c>
      <c r="AM120" s="108">
        <f t="shared" si="125"/>
        <v>0</v>
      </c>
      <c r="AN120" s="108">
        <f t="shared" si="125"/>
        <v>0</v>
      </c>
      <c r="AO120" s="108">
        <f t="shared" si="125"/>
        <v>0</v>
      </c>
      <c r="AP120" s="108">
        <f t="shared" si="125"/>
        <v>0</v>
      </c>
      <c r="AQ120" s="108">
        <f t="shared" si="125"/>
        <v>0</v>
      </c>
      <c r="AR120" s="108">
        <f t="shared" si="125"/>
        <v>0</v>
      </c>
      <c r="AS120" s="108">
        <f t="shared" si="125"/>
        <v>0</v>
      </c>
      <c r="AT120" s="108">
        <f t="shared" si="125"/>
        <v>0</v>
      </c>
      <c r="AU120" s="108">
        <f t="shared" si="125"/>
        <v>0</v>
      </c>
      <c r="AV120" s="108">
        <f t="shared" si="125"/>
        <v>0</v>
      </c>
      <c r="AW120" s="108">
        <f t="shared" si="125"/>
        <v>0</v>
      </c>
      <c r="AX120" s="108">
        <f t="shared" si="125"/>
        <v>0</v>
      </c>
      <c r="AY120" s="108">
        <f t="shared" si="125"/>
        <v>0</v>
      </c>
      <c r="AZ120" s="108">
        <f t="shared" si="125"/>
        <v>0</v>
      </c>
      <c r="BA120" s="108">
        <f t="shared" si="125"/>
        <v>0</v>
      </c>
      <c r="BB120" s="108">
        <f t="shared" si="125"/>
        <v>0</v>
      </c>
      <c r="BC120" s="108">
        <f t="shared" si="125"/>
        <v>0</v>
      </c>
      <c r="BD120" s="108">
        <f t="shared" si="125"/>
        <v>0</v>
      </c>
      <c r="BE120" s="108">
        <f t="shared" si="125"/>
        <v>0</v>
      </c>
      <c r="BF120" s="108">
        <f t="shared" si="125"/>
        <v>0</v>
      </c>
      <c r="BG120" s="108">
        <f t="shared" si="125"/>
        <v>0</v>
      </c>
      <c r="BH120" s="108">
        <f t="shared" si="125"/>
        <v>13.4</v>
      </c>
      <c r="BI120" s="108">
        <f t="shared" si="125"/>
        <v>13.4</v>
      </c>
    </row>
    <row r="121" s="88" customFormat="1" ht="19.5" customHeight="1" spans="1:61">
      <c r="A121" s="109"/>
      <c r="B121" s="109" t="s">
        <v>108</v>
      </c>
      <c r="C121" s="109"/>
      <c r="D121" s="110" t="s">
        <v>253</v>
      </c>
      <c r="E121" s="105">
        <f>SUM(E122:E125)</f>
        <v>329.6</v>
      </c>
      <c r="F121" s="105">
        <f>SUM(G121:S121)</f>
        <v>224.63</v>
      </c>
      <c r="G121" s="105">
        <f t="shared" ref="G121:BI121" si="126">SUM(G122:G125)</f>
        <v>104.64</v>
      </c>
      <c r="H121" s="105">
        <f t="shared" si="126"/>
        <v>55.05</v>
      </c>
      <c r="I121" s="105">
        <f t="shared" si="126"/>
        <v>0.3</v>
      </c>
      <c r="J121" s="105">
        <f t="shared" si="126"/>
        <v>5.64</v>
      </c>
      <c r="K121" s="105">
        <f t="shared" si="126"/>
        <v>0</v>
      </c>
      <c r="L121" s="105">
        <f t="shared" si="126"/>
        <v>0</v>
      </c>
      <c r="M121" s="105">
        <f t="shared" si="126"/>
        <v>0</v>
      </c>
      <c r="N121" s="105">
        <f t="shared" si="126"/>
        <v>0</v>
      </c>
      <c r="O121" s="105">
        <f t="shared" si="126"/>
        <v>0</v>
      </c>
      <c r="P121" s="105">
        <f t="shared" si="126"/>
        <v>0</v>
      </c>
      <c r="Q121" s="105">
        <f t="shared" si="126"/>
        <v>0</v>
      </c>
      <c r="R121" s="105">
        <f t="shared" si="126"/>
        <v>0</v>
      </c>
      <c r="S121" s="105">
        <f t="shared" si="126"/>
        <v>59</v>
      </c>
      <c r="T121" s="105">
        <f t="shared" si="126"/>
        <v>97.97</v>
      </c>
      <c r="U121" s="105">
        <f t="shared" si="126"/>
        <v>18.66</v>
      </c>
      <c r="V121" s="105">
        <f t="shared" si="126"/>
        <v>2</v>
      </c>
      <c r="W121" s="105">
        <f t="shared" si="126"/>
        <v>0</v>
      </c>
      <c r="X121" s="105">
        <f t="shared" si="126"/>
        <v>28.4</v>
      </c>
      <c r="Y121" s="105">
        <f t="shared" ref="Y121" si="127">SUM(Y122:Y125)</f>
        <v>0</v>
      </c>
      <c r="Z121" s="105">
        <f t="shared" ref="Z121" si="128">SUM(Z122:Z125)</f>
        <v>0.49</v>
      </c>
      <c r="AA121" s="105">
        <f t="shared" si="126"/>
        <v>0</v>
      </c>
      <c r="AB121" s="108">
        <f t="shared" si="126"/>
        <v>0</v>
      </c>
      <c r="AC121" s="105">
        <f t="shared" si="126"/>
        <v>1.96</v>
      </c>
      <c r="AD121" s="105">
        <f t="shared" si="126"/>
        <v>43.06</v>
      </c>
      <c r="AE121" s="105">
        <f t="shared" si="126"/>
        <v>0</v>
      </c>
      <c r="AF121" s="105">
        <f t="shared" si="126"/>
        <v>0</v>
      </c>
      <c r="AG121" s="105">
        <f t="shared" si="126"/>
        <v>3.4</v>
      </c>
      <c r="AH121" s="105">
        <f t="shared" si="126"/>
        <v>0</v>
      </c>
      <c r="AI121" s="105">
        <f t="shared" si="126"/>
        <v>0</v>
      </c>
      <c r="AJ121" s="105">
        <f t="shared" si="126"/>
        <v>0</v>
      </c>
      <c r="AK121" s="105">
        <f t="shared" si="126"/>
        <v>0</v>
      </c>
      <c r="AL121" s="105">
        <f t="shared" si="126"/>
        <v>0</v>
      </c>
      <c r="AM121" s="105">
        <f t="shared" si="126"/>
        <v>0</v>
      </c>
      <c r="AN121" s="105">
        <f t="shared" si="126"/>
        <v>0</v>
      </c>
      <c r="AO121" s="105">
        <f t="shared" si="126"/>
        <v>0</v>
      </c>
      <c r="AP121" s="105">
        <f t="shared" si="126"/>
        <v>0</v>
      </c>
      <c r="AQ121" s="105">
        <f t="shared" si="126"/>
        <v>0</v>
      </c>
      <c r="AR121" s="105">
        <f t="shared" si="126"/>
        <v>0</v>
      </c>
      <c r="AS121" s="105">
        <f t="shared" si="126"/>
        <v>0</v>
      </c>
      <c r="AT121" s="105">
        <f t="shared" si="126"/>
        <v>0</v>
      </c>
      <c r="AU121" s="105">
        <f t="shared" si="126"/>
        <v>0</v>
      </c>
      <c r="AV121" s="105">
        <f t="shared" si="126"/>
        <v>0</v>
      </c>
      <c r="AW121" s="105">
        <f t="shared" si="126"/>
        <v>0</v>
      </c>
      <c r="AX121" s="105">
        <f t="shared" si="126"/>
        <v>0</v>
      </c>
      <c r="AY121" s="105">
        <f t="shared" si="126"/>
        <v>0</v>
      </c>
      <c r="AZ121" s="105">
        <f t="shared" si="126"/>
        <v>0</v>
      </c>
      <c r="BA121" s="105">
        <f t="shared" si="126"/>
        <v>0</v>
      </c>
      <c r="BB121" s="105">
        <f t="shared" si="126"/>
        <v>0</v>
      </c>
      <c r="BC121" s="105">
        <f t="shared" si="126"/>
        <v>0</v>
      </c>
      <c r="BD121" s="105">
        <f t="shared" si="126"/>
        <v>0</v>
      </c>
      <c r="BE121" s="105">
        <f t="shared" si="126"/>
        <v>0</v>
      </c>
      <c r="BF121" s="105">
        <f t="shared" si="126"/>
        <v>0</v>
      </c>
      <c r="BG121" s="105">
        <f t="shared" si="126"/>
        <v>0</v>
      </c>
      <c r="BH121" s="105">
        <f t="shared" si="126"/>
        <v>7</v>
      </c>
      <c r="BI121" s="105">
        <f t="shared" si="126"/>
        <v>7</v>
      </c>
    </row>
    <row r="122" s="88" customFormat="1" ht="19.5" customHeight="1" spans="1:61">
      <c r="A122" s="109" t="s">
        <v>254</v>
      </c>
      <c r="B122" s="109" t="s">
        <v>242</v>
      </c>
      <c r="C122" s="109" t="s">
        <v>108</v>
      </c>
      <c r="D122" s="110" t="s">
        <v>255</v>
      </c>
      <c r="E122" s="105">
        <f>F122+T122+AV122+BH122</f>
        <v>38.56</v>
      </c>
      <c r="F122" s="105">
        <f t="shared" ref="F122:F133" si="129">SUM(G122:S122)</f>
        <v>34.63</v>
      </c>
      <c r="G122" s="122">
        <v>23.64</v>
      </c>
      <c r="H122" s="122">
        <v>10.69</v>
      </c>
      <c r="I122" s="122">
        <v>0.3</v>
      </c>
      <c r="J122" s="105"/>
      <c r="K122" s="105">
        <v>0</v>
      </c>
      <c r="L122" s="105">
        <v>0</v>
      </c>
      <c r="M122" s="105">
        <v>0</v>
      </c>
      <c r="N122" s="105">
        <v>0</v>
      </c>
      <c r="O122" s="105">
        <v>0</v>
      </c>
      <c r="P122" s="105">
        <v>0</v>
      </c>
      <c r="Q122" s="105">
        <v>0</v>
      </c>
      <c r="R122" s="105">
        <v>0</v>
      </c>
      <c r="S122" s="105"/>
      <c r="T122" s="105">
        <f t="shared" ref="T122:T127" si="130">SUM(U122:AU122)</f>
        <v>3.93</v>
      </c>
      <c r="U122" s="117">
        <v>0.6</v>
      </c>
      <c r="V122" s="117"/>
      <c r="W122" s="105"/>
      <c r="X122" s="105"/>
      <c r="Y122" s="105"/>
      <c r="Z122" s="105">
        <v>0.01</v>
      </c>
      <c r="AA122" s="105">
        <v>0</v>
      </c>
      <c r="AB122" s="108">
        <v>0</v>
      </c>
      <c r="AC122" s="105">
        <v>0.06</v>
      </c>
      <c r="AD122" s="117">
        <v>0.06</v>
      </c>
      <c r="AE122" s="105">
        <v>0</v>
      </c>
      <c r="AF122" s="105"/>
      <c r="AG122" s="124">
        <v>3.2</v>
      </c>
      <c r="AH122" s="105">
        <v>0</v>
      </c>
      <c r="AI122" s="105">
        <v>0</v>
      </c>
      <c r="AJ122" s="105">
        <v>0</v>
      </c>
      <c r="AK122" s="105">
        <v>0</v>
      </c>
      <c r="AL122" s="105">
        <v>0</v>
      </c>
      <c r="AM122" s="105">
        <v>0</v>
      </c>
      <c r="AN122" s="105">
        <v>0</v>
      </c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</row>
    <row r="123" s="88" customFormat="1" ht="19.5" customHeight="1" spans="1:61">
      <c r="A123" s="109" t="s">
        <v>254</v>
      </c>
      <c r="B123" s="109" t="s">
        <v>242</v>
      </c>
      <c r="C123" s="109" t="s">
        <v>110</v>
      </c>
      <c r="D123" s="110" t="s">
        <v>256</v>
      </c>
      <c r="E123" s="105">
        <f>F123+T123+AV123+BH123</f>
        <v>6</v>
      </c>
      <c r="F123" s="105">
        <f t="shared" si="129"/>
        <v>0</v>
      </c>
      <c r="G123" s="105"/>
      <c r="H123" s="105"/>
      <c r="I123" s="105"/>
      <c r="J123" s="105"/>
      <c r="K123" s="105">
        <v>0</v>
      </c>
      <c r="L123" s="105">
        <v>0</v>
      </c>
      <c r="M123" s="105">
        <v>0</v>
      </c>
      <c r="N123" s="105">
        <v>0</v>
      </c>
      <c r="O123" s="105">
        <v>0</v>
      </c>
      <c r="P123" s="105">
        <v>0</v>
      </c>
      <c r="Q123" s="105">
        <v>0</v>
      </c>
      <c r="R123" s="105">
        <v>0</v>
      </c>
      <c r="S123" s="105"/>
      <c r="T123" s="105">
        <f t="shared" si="130"/>
        <v>0</v>
      </c>
      <c r="U123" s="117"/>
      <c r="V123" s="117"/>
      <c r="W123" s="105"/>
      <c r="X123" s="105"/>
      <c r="Y123" s="105"/>
      <c r="Z123" s="105"/>
      <c r="AA123" s="105">
        <v>0</v>
      </c>
      <c r="AB123" s="108">
        <v>0</v>
      </c>
      <c r="AC123" s="105"/>
      <c r="AD123" s="117"/>
      <c r="AE123" s="105">
        <v>0</v>
      </c>
      <c r="AF123" s="105"/>
      <c r="AG123" s="117"/>
      <c r="AH123" s="105"/>
      <c r="AI123" s="105"/>
      <c r="AJ123" s="105">
        <v>0</v>
      </c>
      <c r="AK123" s="105">
        <v>0</v>
      </c>
      <c r="AL123" s="105">
        <v>0</v>
      </c>
      <c r="AM123" s="105">
        <v>0</v>
      </c>
      <c r="AN123" s="105">
        <v>0</v>
      </c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>
        <f>SUM(BI123)</f>
        <v>6</v>
      </c>
      <c r="BI123" s="105">
        <v>6</v>
      </c>
    </row>
    <row r="124" s="88" customFormat="1" ht="19.5" customHeight="1" spans="1:61">
      <c r="A124" s="109" t="s">
        <v>254</v>
      </c>
      <c r="B124" s="109" t="s">
        <v>242</v>
      </c>
      <c r="C124" s="109" t="s">
        <v>118</v>
      </c>
      <c r="D124" s="110" t="s">
        <v>257</v>
      </c>
      <c r="E124" s="105">
        <f>F124+T124+AV124+BH124</f>
        <v>41.1</v>
      </c>
      <c r="F124" s="105">
        <f t="shared" si="129"/>
        <v>0</v>
      </c>
      <c r="G124" s="105"/>
      <c r="H124" s="105"/>
      <c r="I124" s="105"/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0</v>
      </c>
      <c r="P124" s="105">
        <v>0</v>
      </c>
      <c r="Q124" s="105">
        <v>0</v>
      </c>
      <c r="R124" s="105">
        <v>0</v>
      </c>
      <c r="S124" s="105">
        <v>0</v>
      </c>
      <c r="T124" s="105">
        <f t="shared" si="130"/>
        <v>41.1</v>
      </c>
      <c r="U124" s="113"/>
      <c r="V124" s="113"/>
      <c r="W124" s="105"/>
      <c r="X124" s="105"/>
      <c r="Y124" s="105"/>
      <c r="Z124" s="105"/>
      <c r="AA124" s="105">
        <v>0</v>
      </c>
      <c r="AB124" s="108">
        <v>0</v>
      </c>
      <c r="AC124" s="105"/>
      <c r="AD124" s="113">
        <v>41.1</v>
      </c>
      <c r="AE124" s="105">
        <v>0</v>
      </c>
      <c r="AF124" s="105"/>
      <c r="AG124" s="113"/>
      <c r="AH124" s="105">
        <v>0</v>
      </c>
      <c r="AI124" s="105">
        <v>0</v>
      </c>
      <c r="AJ124" s="105">
        <v>0</v>
      </c>
      <c r="AK124" s="105">
        <v>0</v>
      </c>
      <c r="AL124" s="105">
        <v>0</v>
      </c>
      <c r="AM124" s="105">
        <v>0</v>
      </c>
      <c r="AN124" s="105">
        <v>0</v>
      </c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>
        <f t="shared" ref="BH124:BH127" si="131">SUM(BI124)</f>
        <v>0</v>
      </c>
      <c r="BI124" s="105"/>
    </row>
    <row r="125" s="88" customFormat="1" ht="19.5" customHeight="1" spans="1:61">
      <c r="A125" s="109" t="s">
        <v>254</v>
      </c>
      <c r="B125" s="109" t="s">
        <v>242</v>
      </c>
      <c r="C125" s="109" t="s">
        <v>150</v>
      </c>
      <c r="D125" s="110" t="s">
        <v>258</v>
      </c>
      <c r="E125" s="105">
        <f>F125+T125+AV125+BH125</f>
        <v>243.94</v>
      </c>
      <c r="F125" s="105">
        <f t="shared" si="129"/>
        <v>190</v>
      </c>
      <c r="G125" s="122">
        <v>81</v>
      </c>
      <c r="H125" s="122">
        <v>44.36</v>
      </c>
      <c r="I125" s="105">
        <v>0</v>
      </c>
      <c r="J125" s="105">
        <v>5.64</v>
      </c>
      <c r="K125" s="105">
        <v>0</v>
      </c>
      <c r="L125" s="105">
        <v>0</v>
      </c>
      <c r="M125" s="105">
        <v>0</v>
      </c>
      <c r="N125" s="105">
        <v>0</v>
      </c>
      <c r="O125" s="105">
        <v>0</v>
      </c>
      <c r="P125" s="105">
        <v>0</v>
      </c>
      <c r="Q125" s="105">
        <v>0</v>
      </c>
      <c r="R125" s="105">
        <v>0</v>
      </c>
      <c r="S125" s="105">
        <v>59</v>
      </c>
      <c r="T125" s="105">
        <f t="shared" si="130"/>
        <v>52.94</v>
      </c>
      <c r="U125" s="122">
        <v>18.06</v>
      </c>
      <c r="V125" s="117">
        <v>2</v>
      </c>
      <c r="W125" s="105"/>
      <c r="X125" s="105">
        <v>28.4</v>
      </c>
      <c r="Y125" s="105"/>
      <c r="Z125" s="105">
        <v>0.48</v>
      </c>
      <c r="AA125" s="105">
        <v>0</v>
      </c>
      <c r="AB125" s="108">
        <v>0</v>
      </c>
      <c r="AC125" s="105">
        <v>1.9</v>
      </c>
      <c r="AD125" s="124">
        <v>1.9</v>
      </c>
      <c r="AE125" s="105">
        <v>0</v>
      </c>
      <c r="AF125" s="105"/>
      <c r="AG125" s="124">
        <v>0.2</v>
      </c>
      <c r="AH125" s="105">
        <v>0</v>
      </c>
      <c r="AI125" s="105">
        <v>0</v>
      </c>
      <c r="AJ125" s="105">
        <v>0</v>
      </c>
      <c r="AK125" s="105">
        <v>0</v>
      </c>
      <c r="AL125" s="105">
        <v>0</v>
      </c>
      <c r="AM125" s="105">
        <v>0</v>
      </c>
      <c r="AN125" s="105">
        <v>0</v>
      </c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>
        <f t="shared" si="131"/>
        <v>1</v>
      </c>
      <c r="BI125" s="105">
        <v>1</v>
      </c>
    </row>
    <row r="126" s="88" customFormat="1" ht="19.5" customHeight="1" spans="1:61">
      <c r="A126" s="109"/>
      <c r="B126" s="109" t="s">
        <v>110</v>
      </c>
      <c r="C126" s="109"/>
      <c r="D126" s="110" t="s">
        <v>259</v>
      </c>
      <c r="E126" s="105">
        <f>E127</f>
        <v>23.1</v>
      </c>
      <c r="F126" s="105">
        <f t="shared" si="129"/>
        <v>0</v>
      </c>
      <c r="G126" s="105">
        <f t="shared" ref="G126:BI126" si="132">G127</f>
        <v>0</v>
      </c>
      <c r="H126" s="105">
        <f t="shared" si="132"/>
        <v>0</v>
      </c>
      <c r="I126" s="105">
        <f t="shared" si="132"/>
        <v>0</v>
      </c>
      <c r="J126" s="105">
        <f t="shared" si="132"/>
        <v>0</v>
      </c>
      <c r="K126" s="105">
        <f t="shared" si="132"/>
        <v>0</v>
      </c>
      <c r="L126" s="105">
        <f t="shared" si="132"/>
        <v>0</v>
      </c>
      <c r="M126" s="105">
        <f t="shared" si="132"/>
        <v>0</v>
      </c>
      <c r="N126" s="105">
        <f t="shared" si="132"/>
        <v>0</v>
      </c>
      <c r="O126" s="105">
        <f t="shared" si="132"/>
        <v>0</v>
      </c>
      <c r="P126" s="105">
        <f t="shared" si="132"/>
        <v>0</v>
      </c>
      <c r="Q126" s="105">
        <f t="shared" si="132"/>
        <v>0</v>
      </c>
      <c r="R126" s="105">
        <f t="shared" si="132"/>
        <v>0</v>
      </c>
      <c r="S126" s="105">
        <f t="shared" si="132"/>
        <v>0</v>
      </c>
      <c r="T126" s="105">
        <f t="shared" si="132"/>
        <v>16.7</v>
      </c>
      <c r="U126" s="105">
        <f t="shared" si="132"/>
        <v>6</v>
      </c>
      <c r="V126" s="105">
        <f t="shared" si="132"/>
        <v>6</v>
      </c>
      <c r="W126" s="105">
        <f t="shared" si="132"/>
        <v>0</v>
      </c>
      <c r="X126" s="105">
        <f t="shared" si="132"/>
        <v>0</v>
      </c>
      <c r="Y126" s="105">
        <f t="shared" si="132"/>
        <v>0</v>
      </c>
      <c r="Z126" s="105">
        <f t="shared" si="132"/>
        <v>0.2</v>
      </c>
      <c r="AA126" s="105">
        <f t="shared" si="132"/>
        <v>0</v>
      </c>
      <c r="AB126" s="108">
        <f t="shared" si="132"/>
        <v>0</v>
      </c>
      <c r="AC126" s="105">
        <f t="shared" si="132"/>
        <v>4.5</v>
      </c>
      <c r="AD126" s="105">
        <f t="shared" si="132"/>
        <v>0</v>
      </c>
      <c r="AE126" s="105">
        <f t="shared" si="132"/>
        <v>0</v>
      </c>
      <c r="AF126" s="105">
        <f t="shared" si="132"/>
        <v>0</v>
      </c>
      <c r="AG126" s="105">
        <f t="shared" si="132"/>
        <v>0</v>
      </c>
      <c r="AH126" s="105">
        <f t="shared" si="132"/>
        <v>0</v>
      </c>
      <c r="AI126" s="105">
        <f t="shared" si="132"/>
        <v>0</v>
      </c>
      <c r="AJ126" s="105">
        <f t="shared" si="132"/>
        <v>0</v>
      </c>
      <c r="AK126" s="105">
        <f t="shared" si="132"/>
        <v>0</v>
      </c>
      <c r="AL126" s="105">
        <f t="shared" si="132"/>
        <v>0</v>
      </c>
      <c r="AM126" s="105">
        <f t="shared" si="132"/>
        <v>0</v>
      </c>
      <c r="AN126" s="105">
        <f t="shared" si="132"/>
        <v>0</v>
      </c>
      <c r="AO126" s="105">
        <f t="shared" si="132"/>
        <v>0</v>
      </c>
      <c r="AP126" s="105">
        <f t="shared" si="132"/>
        <v>0</v>
      </c>
      <c r="AQ126" s="105">
        <f t="shared" si="132"/>
        <v>0</v>
      </c>
      <c r="AR126" s="105">
        <f t="shared" si="132"/>
        <v>0</v>
      </c>
      <c r="AS126" s="105">
        <f t="shared" si="132"/>
        <v>0</v>
      </c>
      <c r="AT126" s="105">
        <f t="shared" si="132"/>
        <v>0</v>
      </c>
      <c r="AU126" s="105">
        <f t="shared" si="132"/>
        <v>0</v>
      </c>
      <c r="AV126" s="105">
        <f t="shared" si="132"/>
        <v>0</v>
      </c>
      <c r="AW126" s="105">
        <f t="shared" si="132"/>
        <v>0</v>
      </c>
      <c r="AX126" s="105">
        <f t="shared" si="132"/>
        <v>0</v>
      </c>
      <c r="AY126" s="105">
        <f t="shared" si="132"/>
        <v>0</v>
      </c>
      <c r="AZ126" s="105">
        <f t="shared" si="132"/>
        <v>0</v>
      </c>
      <c r="BA126" s="105">
        <f t="shared" si="132"/>
        <v>0</v>
      </c>
      <c r="BB126" s="105">
        <f t="shared" si="132"/>
        <v>0</v>
      </c>
      <c r="BC126" s="105">
        <f t="shared" si="132"/>
        <v>0</v>
      </c>
      <c r="BD126" s="105">
        <f t="shared" si="132"/>
        <v>0</v>
      </c>
      <c r="BE126" s="105">
        <f t="shared" si="132"/>
        <v>0</v>
      </c>
      <c r="BF126" s="105">
        <f t="shared" si="132"/>
        <v>0</v>
      </c>
      <c r="BG126" s="105">
        <f t="shared" si="132"/>
        <v>0</v>
      </c>
      <c r="BH126" s="105">
        <f t="shared" si="132"/>
        <v>6.4</v>
      </c>
      <c r="BI126" s="105">
        <f t="shared" si="132"/>
        <v>6.4</v>
      </c>
    </row>
    <row r="127" s="88" customFormat="1" ht="19.5" customHeight="1" spans="1:61">
      <c r="A127" s="109" t="s">
        <v>254</v>
      </c>
      <c r="B127" s="109" t="s">
        <v>205</v>
      </c>
      <c r="C127" s="109" t="s">
        <v>108</v>
      </c>
      <c r="D127" s="110" t="s">
        <v>260</v>
      </c>
      <c r="E127" s="105">
        <f>F127+T127+AV127+BH127</f>
        <v>23.1</v>
      </c>
      <c r="F127" s="105">
        <f t="shared" si="129"/>
        <v>0</v>
      </c>
      <c r="G127" s="105">
        <v>0</v>
      </c>
      <c r="H127" s="105">
        <v>0</v>
      </c>
      <c r="I127" s="105">
        <v>0</v>
      </c>
      <c r="J127" s="105">
        <v>0</v>
      </c>
      <c r="K127" s="105">
        <v>0</v>
      </c>
      <c r="L127" s="105">
        <v>0</v>
      </c>
      <c r="M127" s="105">
        <v>0</v>
      </c>
      <c r="N127" s="105">
        <v>0</v>
      </c>
      <c r="O127" s="105">
        <v>0</v>
      </c>
      <c r="P127" s="105">
        <v>0</v>
      </c>
      <c r="Q127" s="105">
        <v>0</v>
      </c>
      <c r="R127" s="105">
        <v>0</v>
      </c>
      <c r="S127" s="105">
        <v>0</v>
      </c>
      <c r="T127" s="105">
        <f t="shared" si="130"/>
        <v>16.7</v>
      </c>
      <c r="U127" s="105">
        <v>6</v>
      </c>
      <c r="V127" s="105">
        <v>6</v>
      </c>
      <c r="W127" s="105">
        <v>0</v>
      </c>
      <c r="X127" s="105">
        <v>0</v>
      </c>
      <c r="Y127" s="105">
        <v>0</v>
      </c>
      <c r="Z127" s="105">
        <v>0.2</v>
      </c>
      <c r="AA127" s="105">
        <v>0</v>
      </c>
      <c r="AB127" s="108">
        <v>0</v>
      </c>
      <c r="AC127" s="105">
        <v>4.5</v>
      </c>
      <c r="AD127" s="105">
        <v>0</v>
      </c>
      <c r="AE127" s="105">
        <v>0</v>
      </c>
      <c r="AF127" s="105"/>
      <c r="AG127" s="105">
        <v>0</v>
      </c>
      <c r="AH127" s="105">
        <v>0</v>
      </c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>
        <f t="shared" si="131"/>
        <v>6.4</v>
      </c>
      <c r="BI127" s="105">
        <v>6.4</v>
      </c>
    </row>
    <row r="128" s="88" customFormat="1" ht="19.5" customHeight="1" spans="1:61">
      <c r="A128" s="109"/>
      <c r="B128" s="109" t="s">
        <v>104</v>
      </c>
      <c r="C128" s="109"/>
      <c r="D128" s="110" t="s">
        <v>261</v>
      </c>
      <c r="E128" s="105">
        <f>E129</f>
        <v>0</v>
      </c>
      <c r="F128" s="105">
        <f t="shared" si="129"/>
        <v>0</v>
      </c>
      <c r="G128" s="105">
        <f t="shared" ref="G128:BI128" si="133">G129</f>
        <v>0</v>
      </c>
      <c r="H128" s="105">
        <f t="shared" si="133"/>
        <v>0</v>
      </c>
      <c r="I128" s="105">
        <f t="shared" si="133"/>
        <v>0</v>
      </c>
      <c r="J128" s="105">
        <f t="shared" si="133"/>
        <v>0</v>
      </c>
      <c r="K128" s="105">
        <f t="shared" si="133"/>
        <v>0</v>
      </c>
      <c r="L128" s="105">
        <f t="shared" si="133"/>
        <v>0</v>
      </c>
      <c r="M128" s="105">
        <f t="shared" si="133"/>
        <v>0</v>
      </c>
      <c r="N128" s="105">
        <f t="shared" si="133"/>
        <v>0</v>
      </c>
      <c r="O128" s="105">
        <f t="shared" si="133"/>
        <v>0</v>
      </c>
      <c r="P128" s="105">
        <f t="shared" si="133"/>
        <v>0</v>
      </c>
      <c r="Q128" s="105">
        <f t="shared" si="133"/>
        <v>0</v>
      </c>
      <c r="R128" s="105">
        <f t="shared" si="133"/>
        <v>0</v>
      </c>
      <c r="S128" s="105">
        <f t="shared" si="133"/>
        <v>0</v>
      </c>
      <c r="T128" s="105">
        <f t="shared" si="133"/>
        <v>0</v>
      </c>
      <c r="U128" s="105">
        <f t="shared" si="133"/>
        <v>0</v>
      </c>
      <c r="V128" s="105">
        <f t="shared" si="133"/>
        <v>0</v>
      </c>
      <c r="W128" s="105">
        <f t="shared" si="133"/>
        <v>0</v>
      </c>
      <c r="X128" s="105">
        <f t="shared" si="133"/>
        <v>0</v>
      </c>
      <c r="Y128" s="105">
        <f t="shared" si="133"/>
        <v>0</v>
      </c>
      <c r="Z128" s="105">
        <f t="shared" si="133"/>
        <v>0</v>
      </c>
      <c r="AA128" s="105">
        <f t="shared" si="133"/>
        <v>0</v>
      </c>
      <c r="AB128" s="108">
        <f t="shared" si="133"/>
        <v>0</v>
      </c>
      <c r="AC128" s="105">
        <f t="shared" si="133"/>
        <v>0</v>
      </c>
      <c r="AD128" s="105">
        <f t="shared" si="133"/>
        <v>0</v>
      </c>
      <c r="AE128" s="105">
        <f t="shared" si="133"/>
        <v>0</v>
      </c>
      <c r="AF128" s="105">
        <f t="shared" si="133"/>
        <v>0</v>
      </c>
      <c r="AG128" s="105">
        <f t="shared" si="133"/>
        <v>0</v>
      </c>
      <c r="AH128" s="105">
        <f t="shared" si="133"/>
        <v>0</v>
      </c>
      <c r="AI128" s="105">
        <f t="shared" si="133"/>
        <v>0</v>
      </c>
      <c r="AJ128" s="105">
        <f t="shared" si="133"/>
        <v>0</v>
      </c>
      <c r="AK128" s="105">
        <f t="shared" si="133"/>
        <v>0</v>
      </c>
      <c r="AL128" s="105">
        <f t="shared" si="133"/>
        <v>0</v>
      </c>
      <c r="AM128" s="105">
        <f t="shared" si="133"/>
        <v>0</v>
      </c>
      <c r="AN128" s="105">
        <f t="shared" si="133"/>
        <v>0</v>
      </c>
      <c r="AO128" s="105">
        <f t="shared" si="133"/>
        <v>0</v>
      </c>
      <c r="AP128" s="105">
        <f t="shared" si="133"/>
        <v>0</v>
      </c>
      <c r="AQ128" s="105">
        <f t="shared" si="133"/>
        <v>0</v>
      </c>
      <c r="AR128" s="105">
        <f t="shared" si="133"/>
        <v>0</v>
      </c>
      <c r="AS128" s="105">
        <f t="shared" si="133"/>
        <v>0</v>
      </c>
      <c r="AT128" s="105">
        <f t="shared" si="133"/>
        <v>0</v>
      </c>
      <c r="AU128" s="105">
        <f t="shared" si="133"/>
        <v>0</v>
      </c>
      <c r="AV128" s="105">
        <f t="shared" si="133"/>
        <v>0</v>
      </c>
      <c r="AW128" s="105">
        <f t="shared" si="133"/>
        <v>0</v>
      </c>
      <c r="AX128" s="105">
        <f t="shared" si="133"/>
        <v>0</v>
      </c>
      <c r="AY128" s="105">
        <f t="shared" si="133"/>
        <v>0</v>
      </c>
      <c r="AZ128" s="105">
        <f t="shared" si="133"/>
        <v>0</v>
      </c>
      <c r="BA128" s="105">
        <f t="shared" si="133"/>
        <v>0</v>
      </c>
      <c r="BB128" s="105">
        <f t="shared" si="133"/>
        <v>0</v>
      </c>
      <c r="BC128" s="105">
        <f t="shared" si="133"/>
        <v>0</v>
      </c>
      <c r="BD128" s="105">
        <f t="shared" si="133"/>
        <v>0</v>
      </c>
      <c r="BE128" s="105">
        <f t="shared" si="133"/>
        <v>0</v>
      </c>
      <c r="BF128" s="105">
        <f t="shared" si="133"/>
        <v>0</v>
      </c>
      <c r="BG128" s="105">
        <f t="shared" si="133"/>
        <v>0</v>
      </c>
      <c r="BH128" s="105">
        <f t="shared" si="133"/>
        <v>0</v>
      </c>
      <c r="BI128" s="105">
        <f t="shared" si="133"/>
        <v>0</v>
      </c>
    </row>
    <row r="129" s="88" customFormat="1" ht="19.5" customHeight="1" spans="1:61">
      <c r="A129" s="109" t="s">
        <v>254</v>
      </c>
      <c r="B129" s="109" t="s">
        <v>107</v>
      </c>
      <c r="C129" s="109" t="s">
        <v>150</v>
      </c>
      <c r="D129" s="110" t="s">
        <v>262</v>
      </c>
      <c r="E129" s="105">
        <f>F129+T129+AV129+BH129</f>
        <v>0</v>
      </c>
      <c r="F129" s="105">
        <f t="shared" si="129"/>
        <v>0</v>
      </c>
      <c r="G129" s="105"/>
      <c r="H129" s="105"/>
      <c r="I129" s="105"/>
      <c r="J129" s="105"/>
      <c r="K129" s="105">
        <v>0</v>
      </c>
      <c r="L129" s="105">
        <v>0</v>
      </c>
      <c r="M129" s="105">
        <v>0</v>
      </c>
      <c r="N129" s="105">
        <v>0</v>
      </c>
      <c r="O129" s="105">
        <v>0</v>
      </c>
      <c r="P129" s="105">
        <v>0</v>
      </c>
      <c r="Q129" s="105">
        <v>0</v>
      </c>
      <c r="R129" s="105">
        <v>0</v>
      </c>
      <c r="S129" s="105"/>
      <c r="T129" s="105"/>
      <c r="U129" s="105"/>
      <c r="V129" s="105"/>
      <c r="W129" s="105"/>
      <c r="X129" s="105"/>
      <c r="Y129" s="105"/>
      <c r="Z129" s="105"/>
      <c r="AA129" s="105"/>
      <c r="AB129" s="108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</row>
    <row r="130" s="88" customFormat="1" ht="19.5" customHeight="1" spans="1:61">
      <c r="A130" s="109"/>
      <c r="B130" s="109" t="s">
        <v>124</v>
      </c>
      <c r="C130" s="109"/>
      <c r="D130" s="110" t="s">
        <v>263</v>
      </c>
      <c r="E130" s="105"/>
      <c r="F130" s="105">
        <f t="shared" si="129"/>
        <v>310.562784</v>
      </c>
      <c r="G130" s="105">
        <v>0</v>
      </c>
      <c r="H130" s="105">
        <v>0</v>
      </c>
      <c r="I130" s="105">
        <v>0</v>
      </c>
      <c r="J130" s="105">
        <v>0</v>
      </c>
      <c r="K130" s="105">
        <v>0</v>
      </c>
      <c r="L130" s="105">
        <v>0</v>
      </c>
      <c r="M130" s="105">
        <v>0</v>
      </c>
      <c r="N130" s="105">
        <v>0</v>
      </c>
      <c r="O130" s="105">
        <v>0</v>
      </c>
      <c r="P130" s="105">
        <v>310.562784</v>
      </c>
      <c r="Q130" s="105">
        <v>0</v>
      </c>
      <c r="R130" s="105">
        <v>0</v>
      </c>
      <c r="S130" s="105">
        <v>0</v>
      </c>
      <c r="T130" s="105">
        <v>0</v>
      </c>
      <c r="U130" s="105">
        <v>0</v>
      </c>
      <c r="V130" s="105">
        <v>0</v>
      </c>
      <c r="W130" s="105">
        <v>0</v>
      </c>
      <c r="X130" s="105">
        <v>0</v>
      </c>
      <c r="Y130" s="105">
        <v>0</v>
      </c>
      <c r="Z130" s="105">
        <v>0</v>
      </c>
      <c r="AA130" s="105">
        <v>0</v>
      </c>
      <c r="AB130" s="108">
        <v>0</v>
      </c>
      <c r="AC130" s="105">
        <v>0</v>
      </c>
      <c r="AD130" s="105">
        <v>0</v>
      </c>
      <c r="AE130" s="105">
        <v>0</v>
      </c>
      <c r="AF130" s="105"/>
      <c r="AG130" s="105">
        <v>0</v>
      </c>
      <c r="AH130" s="105">
        <v>0</v>
      </c>
      <c r="AI130" s="105">
        <v>0</v>
      </c>
      <c r="AJ130" s="105">
        <v>0</v>
      </c>
      <c r="AK130" s="105">
        <v>0</v>
      </c>
      <c r="AL130" s="105">
        <v>0</v>
      </c>
      <c r="AM130" s="105">
        <v>0</v>
      </c>
      <c r="AN130" s="105">
        <v>0</v>
      </c>
      <c r="AO130" s="105">
        <v>0</v>
      </c>
      <c r="AP130" s="105">
        <v>0</v>
      </c>
      <c r="AQ130" s="105">
        <v>0</v>
      </c>
      <c r="AR130" s="105">
        <v>0</v>
      </c>
      <c r="AS130" s="105">
        <v>0</v>
      </c>
      <c r="AT130" s="105">
        <v>0</v>
      </c>
      <c r="AU130" s="105">
        <v>0</v>
      </c>
      <c r="AV130" s="105">
        <v>0</v>
      </c>
      <c r="AW130" s="105">
        <v>0</v>
      </c>
      <c r="AX130" s="105">
        <v>0</v>
      </c>
      <c r="AY130" s="105">
        <v>0</v>
      </c>
      <c r="AZ130" s="105">
        <v>0</v>
      </c>
      <c r="BA130" s="105">
        <v>0</v>
      </c>
      <c r="BB130" s="105">
        <v>0</v>
      </c>
      <c r="BC130" s="105">
        <v>0</v>
      </c>
      <c r="BD130" s="105">
        <v>0</v>
      </c>
      <c r="BE130" s="105">
        <v>0</v>
      </c>
      <c r="BF130" s="105">
        <v>0</v>
      </c>
      <c r="BG130" s="105">
        <v>0</v>
      </c>
      <c r="BH130" s="105"/>
      <c r="BI130" s="105"/>
    </row>
    <row r="131" s="88" customFormat="1" ht="19.5" customHeight="1" spans="1:61">
      <c r="A131" s="109" t="s">
        <v>254</v>
      </c>
      <c r="B131" s="109" t="s">
        <v>126</v>
      </c>
      <c r="C131" s="109" t="s">
        <v>108</v>
      </c>
      <c r="D131" s="110" t="s">
        <v>264</v>
      </c>
      <c r="E131" s="105"/>
      <c r="F131" s="105">
        <f t="shared" si="129"/>
        <v>0</v>
      </c>
      <c r="G131" s="105">
        <v>0</v>
      </c>
      <c r="H131" s="105">
        <v>0</v>
      </c>
      <c r="I131" s="105">
        <v>0</v>
      </c>
      <c r="J131" s="105">
        <v>0</v>
      </c>
      <c r="K131" s="105">
        <v>0</v>
      </c>
      <c r="L131" s="105">
        <v>0</v>
      </c>
      <c r="M131" s="105">
        <v>0</v>
      </c>
      <c r="N131" s="105">
        <v>0</v>
      </c>
      <c r="O131" s="105">
        <v>0</v>
      </c>
      <c r="P131" s="105">
        <v>0</v>
      </c>
      <c r="Q131" s="105">
        <v>0</v>
      </c>
      <c r="R131" s="105">
        <v>0</v>
      </c>
      <c r="S131" s="105">
        <v>0</v>
      </c>
      <c r="T131" s="105">
        <v>0</v>
      </c>
      <c r="U131" s="105">
        <v>0</v>
      </c>
      <c r="V131" s="105">
        <v>0</v>
      </c>
      <c r="W131" s="105">
        <v>0</v>
      </c>
      <c r="X131" s="105">
        <v>0</v>
      </c>
      <c r="Y131" s="105">
        <v>0</v>
      </c>
      <c r="Z131" s="105">
        <v>0</v>
      </c>
      <c r="AA131" s="105">
        <v>0</v>
      </c>
      <c r="AB131" s="108">
        <v>0</v>
      </c>
      <c r="AC131" s="105">
        <v>0</v>
      </c>
      <c r="AD131" s="105">
        <v>0</v>
      </c>
      <c r="AE131" s="105">
        <v>0</v>
      </c>
      <c r="AF131" s="105"/>
      <c r="AG131" s="105">
        <v>0</v>
      </c>
      <c r="AH131" s="105">
        <v>0</v>
      </c>
      <c r="AI131" s="105">
        <v>0</v>
      </c>
      <c r="AJ131" s="105">
        <v>0</v>
      </c>
      <c r="AK131" s="105">
        <v>0</v>
      </c>
      <c r="AL131" s="105">
        <v>0</v>
      </c>
      <c r="AM131" s="105">
        <v>0</v>
      </c>
      <c r="AN131" s="105">
        <v>0</v>
      </c>
      <c r="AO131" s="105">
        <v>0</v>
      </c>
      <c r="AP131" s="105">
        <v>0</v>
      </c>
      <c r="AQ131" s="105">
        <v>0</v>
      </c>
      <c r="AR131" s="105">
        <v>0</v>
      </c>
      <c r="AS131" s="105">
        <v>0</v>
      </c>
      <c r="AT131" s="105">
        <v>0</v>
      </c>
      <c r="AU131" s="105">
        <v>0</v>
      </c>
      <c r="AV131" s="105">
        <v>0</v>
      </c>
      <c r="AW131" s="105">
        <v>0</v>
      </c>
      <c r="AX131" s="105">
        <v>0</v>
      </c>
      <c r="AY131" s="105">
        <v>0</v>
      </c>
      <c r="AZ131" s="105">
        <v>0</v>
      </c>
      <c r="BA131" s="105">
        <v>0</v>
      </c>
      <c r="BB131" s="105">
        <v>0</v>
      </c>
      <c r="BC131" s="105">
        <v>0</v>
      </c>
      <c r="BD131" s="105">
        <v>0</v>
      </c>
      <c r="BE131" s="105">
        <v>0</v>
      </c>
      <c r="BF131" s="105">
        <v>0</v>
      </c>
      <c r="BG131" s="105">
        <v>0</v>
      </c>
      <c r="BH131" s="105"/>
      <c r="BI131" s="105"/>
    </row>
    <row r="132" s="88" customFormat="1" ht="19.5" customHeight="1" spans="1:61">
      <c r="A132" s="109"/>
      <c r="B132" s="109" t="s">
        <v>150</v>
      </c>
      <c r="C132" s="109"/>
      <c r="D132" s="110" t="s">
        <v>265</v>
      </c>
      <c r="E132" s="105">
        <v>0</v>
      </c>
      <c r="F132" s="105">
        <f t="shared" si="129"/>
        <v>0</v>
      </c>
      <c r="G132" s="105">
        <v>0</v>
      </c>
      <c r="H132" s="105">
        <v>0</v>
      </c>
      <c r="I132" s="105">
        <v>0</v>
      </c>
      <c r="J132" s="105">
        <v>0</v>
      </c>
      <c r="K132" s="105">
        <v>0</v>
      </c>
      <c r="L132" s="105">
        <v>0</v>
      </c>
      <c r="M132" s="105">
        <v>0</v>
      </c>
      <c r="N132" s="105">
        <v>0</v>
      </c>
      <c r="O132" s="105">
        <v>0</v>
      </c>
      <c r="P132" s="105">
        <v>0</v>
      </c>
      <c r="Q132" s="105">
        <v>0</v>
      </c>
      <c r="R132" s="105">
        <v>0</v>
      </c>
      <c r="S132" s="105">
        <v>0</v>
      </c>
      <c r="T132" s="105">
        <v>0</v>
      </c>
      <c r="U132" s="105">
        <v>0</v>
      </c>
      <c r="V132" s="105">
        <v>0</v>
      </c>
      <c r="W132" s="105">
        <v>0</v>
      </c>
      <c r="X132" s="105">
        <v>0</v>
      </c>
      <c r="Y132" s="105">
        <v>0</v>
      </c>
      <c r="Z132" s="105">
        <v>0</v>
      </c>
      <c r="AA132" s="105">
        <v>0</v>
      </c>
      <c r="AB132" s="108">
        <v>0</v>
      </c>
      <c r="AC132" s="105">
        <v>0</v>
      </c>
      <c r="AD132" s="105">
        <v>0</v>
      </c>
      <c r="AE132" s="105">
        <v>0</v>
      </c>
      <c r="AF132" s="105"/>
      <c r="AG132" s="105">
        <v>0</v>
      </c>
      <c r="AH132" s="105">
        <v>0</v>
      </c>
      <c r="AI132" s="105">
        <v>0</v>
      </c>
      <c r="AJ132" s="105">
        <v>0</v>
      </c>
      <c r="AK132" s="105">
        <v>0</v>
      </c>
      <c r="AL132" s="105">
        <v>0</v>
      </c>
      <c r="AM132" s="105">
        <v>0</v>
      </c>
      <c r="AN132" s="105">
        <v>0</v>
      </c>
      <c r="AO132" s="105">
        <v>0</v>
      </c>
      <c r="AP132" s="105">
        <v>0</v>
      </c>
      <c r="AQ132" s="105">
        <v>0</v>
      </c>
      <c r="AR132" s="105">
        <v>0</v>
      </c>
      <c r="AS132" s="105">
        <v>0</v>
      </c>
      <c r="AT132" s="105">
        <v>0</v>
      </c>
      <c r="AU132" s="105">
        <v>0</v>
      </c>
      <c r="AV132" s="105">
        <v>0</v>
      </c>
      <c r="AW132" s="105">
        <v>0</v>
      </c>
      <c r="AX132" s="105">
        <v>0</v>
      </c>
      <c r="AY132" s="105">
        <v>0</v>
      </c>
      <c r="AZ132" s="105">
        <v>0</v>
      </c>
      <c r="BA132" s="105">
        <v>0</v>
      </c>
      <c r="BB132" s="105">
        <v>0</v>
      </c>
      <c r="BC132" s="105">
        <v>0</v>
      </c>
      <c r="BD132" s="105">
        <v>0</v>
      </c>
      <c r="BE132" s="105">
        <v>0</v>
      </c>
      <c r="BF132" s="105">
        <v>0</v>
      </c>
      <c r="BG132" s="105">
        <v>0</v>
      </c>
      <c r="BH132" s="105"/>
      <c r="BI132" s="105"/>
    </row>
    <row r="133" s="88" customFormat="1" ht="19.5" customHeight="1" spans="1:61">
      <c r="A133" s="109" t="s">
        <v>254</v>
      </c>
      <c r="B133" s="109" t="s">
        <v>224</v>
      </c>
      <c r="C133" s="109" t="s">
        <v>150</v>
      </c>
      <c r="D133" s="110" t="s">
        <v>266</v>
      </c>
      <c r="E133" s="105"/>
      <c r="F133" s="105">
        <f t="shared" si="129"/>
        <v>310.562784</v>
      </c>
      <c r="G133" s="105">
        <v>0</v>
      </c>
      <c r="H133" s="105">
        <v>0</v>
      </c>
      <c r="I133" s="105">
        <v>0</v>
      </c>
      <c r="J133" s="105">
        <v>0</v>
      </c>
      <c r="K133" s="105">
        <v>0</v>
      </c>
      <c r="L133" s="105">
        <v>0</v>
      </c>
      <c r="M133" s="105">
        <v>0</v>
      </c>
      <c r="N133" s="105">
        <v>0</v>
      </c>
      <c r="O133" s="105">
        <v>0</v>
      </c>
      <c r="P133" s="105">
        <v>310.562784</v>
      </c>
      <c r="Q133" s="105">
        <v>0</v>
      </c>
      <c r="R133" s="105">
        <v>0</v>
      </c>
      <c r="S133" s="105">
        <v>0</v>
      </c>
      <c r="T133" s="105">
        <v>0</v>
      </c>
      <c r="U133" s="105">
        <v>0</v>
      </c>
      <c r="V133" s="105">
        <v>0</v>
      </c>
      <c r="W133" s="105">
        <v>0</v>
      </c>
      <c r="X133" s="105">
        <v>0</v>
      </c>
      <c r="Y133" s="105">
        <v>0</v>
      </c>
      <c r="Z133" s="105">
        <v>0</v>
      </c>
      <c r="AA133" s="105">
        <v>0</v>
      </c>
      <c r="AB133" s="108">
        <v>0</v>
      </c>
      <c r="AC133" s="105">
        <v>0</v>
      </c>
      <c r="AD133" s="105">
        <v>0</v>
      </c>
      <c r="AE133" s="105">
        <v>0</v>
      </c>
      <c r="AF133" s="105"/>
      <c r="AG133" s="105">
        <v>0</v>
      </c>
      <c r="AH133" s="105">
        <v>0</v>
      </c>
      <c r="AI133" s="105">
        <v>0</v>
      </c>
      <c r="AJ133" s="105">
        <v>0</v>
      </c>
      <c r="AK133" s="105">
        <v>0</v>
      </c>
      <c r="AL133" s="105">
        <v>0</v>
      </c>
      <c r="AM133" s="105">
        <v>0</v>
      </c>
      <c r="AN133" s="105">
        <v>0</v>
      </c>
      <c r="AO133" s="105">
        <v>0</v>
      </c>
      <c r="AP133" s="105">
        <v>0</v>
      </c>
      <c r="AQ133" s="105">
        <v>0</v>
      </c>
      <c r="AR133" s="105">
        <v>0</v>
      </c>
      <c r="AS133" s="105">
        <v>0</v>
      </c>
      <c r="AT133" s="105">
        <v>0</v>
      </c>
      <c r="AU133" s="105">
        <v>0</v>
      </c>
      <c r="AV133" s="105">
        <v>0</v>
      </c>
      <c r="AW133" s="105">
        <v>0</v>
      </c>
      <c r="AX133" s="105">
        <v>0</v>
      </c>
      <c r="AY133" s="105">
        <v>0</v>
      </c>
      <c r="AZ133" s="105">
        <v>0</v>
      </c>
      <c r="BA133" s="105">
        <v>0</v>
      </c>
      <c r="BB133" s="105">
        <v>0</v>
      </c>
      <c r="BC133" s="105">
        <v>0</v>
      </c>
      <c r="BD133" s="105">
        <v>0</v>
      </c>
      <c r="BE133" s="105">
        <v>0</v>
      </c>
      <c r="BF133" s="105">
        <v>0</v>
      </c>
      <c r="BG133" s="105">
        <v>0</v>
      </c>
      <c r="BH133" s="105"/>
      <c r="BI133" s="105"/>
    </row>
    <row r="134" s="87" customFormat="1" ht="28.5" customHeight="1" spans="1:61">
      <c r="A134" s="106" t="s">
        <v>267</v>
      </c>
      <c r="B134" s="106"/>
      <c r="C134" s="106"/>
      <c r="D134" s="107" t="s">
        <v>44</v>
      </c>
      <c r="E134" s="108">
        <f>E135</f>
        <v>34.9</v>
      </c>
      <c r="F134" s="108">
        <f t="shared" ref="F134:BI134" si="134">F135</f>
        <v>34.9</v>
      </c>
      <c r="G134" s="108">
        <f t="shared" si="134"/>
        <v>20.8</v>
      </c>
      <c r="H134" s="108">
        <f t="shared" si="134"/>
        <v>11.7</v>
      </c>
      <c r="I134" s="108">
        <f t="shared" si="134"/>
        <v>0</v>
      </c>
      <c r="J134" s="108">
        <f t="shared" si="134"/>
        <v>0</v>
      </c>
      <c r="K134" s="108">
        <f t="shared" si="134"/>
        <v>0</v>
      </c>
      <c r="L134" s="108">
        <f t="shared" si="134"/>
        <v>0</v>
      </c>
      <c r="M134" s="108">
        <f t="shared" si="134"/>
        <v>0</v>
      </c>
      <c r="N134" s="108">
        <f t="shared" si="134"/>
        <v>0</v>
      </c>
      <c r="O134" s="108">
        <f t="shared" si="134"/>
        <v>0</v>
      </c>
      <c r="P134" s="108">
        <f t="shared" si="134"/>
        <v>0</v>
      </c>
      <c r="Q134" s="108">
        <f t="shared" si="134"/>
        <v>0</v>
      </c>
      <c r="R134" s="108">
        <f t="shared" si="134"/>
        <v>0</v>
      </c>
      <c r="S134" s="108">
        <f t="shared" si="134"/>
        <v>2.4</v>
      </c>
      <c r="T134" s="108">
        <f t="shared" si="134"/>
        <v>0</v>
      </c>
      <c r="U134" s="108">
        <f t="shared" si="134"/>
        <v>0</v>
      </c>
      <c r="V134" s="108">
        <f t="shared" si="134"/>
        <v>0</v>
      </c>
      <c r="W134" s="108">
        <f t="shared" si="134"/>
        <v>0</v>
      </c>
      <c r="X134" s="105">
        <f t="shared" si="134"/>
        <v>0</v>
      </c>
      <c r="Y134" s="108">
        <f t="shared" si="134"/>
        <v>0</v>
      </c>
      <c r="Z134" s="108">
        <f t="shared" si="134"/>
        <v>0</v>
      </c>
      <c r="AA134" s="108">
        <f t="shared" si="134"/>
        <v>0</v>
      </c>
      <c r="AB134" s="108">
        <f t="shared" si="134"/>
        <v>0</v>
      </c>
      <c r="AC134" s="108">
        <f t="shared" si="134"/>
        <v>0</v>
      </c>
      <c r="AD134" s="108">
        <f t="shared" si="134"/>
        <v>0</v>
      </c>
      <c r="AE134" s="108">
        <f t="shared" si="134"/>
        <v>0</v>
      </c>
      <c r="AF134" s="108">
        <f t="shared" si="134"/>
        <v>0</v>
      </c>
      <c r="AG134" s="108">
        <f t="shared" si="134"/>
        <v>0</v>
      </c>
      <c r="AH134" s="108">
        <f t="shared" si="134"/>
        <v>0</v>
      </c>
      <c r="AI134" s="108">
        <f t="shared" si="134"/>
        <v>0</v>
      </c>
      <c r="AJ134" s="108">
        <f t="shared" si="134"/>
        <v>0</v>
      </c>
      <c r="AK134" s="108">
        <f t="shared" si="134"/>
        <v>0</v>
      </c>
      <c r="AL134" s="108">
        <f t="shared" si="134"/>
        <v>0</v>
      </c>
      <c r="AM134" s="108">
        <f t="shared" si="134"/>
        <v>0</v>
      </c>
      <c r="AN134" s="108">
        <f t="shared" si="134"/>
        <v>0</v>
      </c>
      <c r="AO134" s="108">
        <f t="shared" si="134"/>
        <v>0</v>
      </c>
      <c r="AP134" s="108">
        <f t="shared" si="134"/>
        <v>0</v>
      </c>
      <c r="AQ134" s="108">
        <f t="shared" si="134"/>
        <v>0</v>
      </c>
      <c r="AR134" s="108">
        <f t="shared" si="134"/>
        <v>0</v>
      </c>
      <c r="AS134" s="108">
        <f t="shared" si="134"/>
        <v>0</v>
      </c>
      <c r="AT134" s="108">
        <f t="shared" si="134"/>
        <v>0</v>
      </c>
      <c r="AU134" s="108">
        <f t="shared" si="134"/>
        <v>0</v>
      </c>
      <c r="AV134" s="108">
        <f t="shared" si="134"/>
        <v>0</v>
      </c>
      <c r="AW134" s="108">
        <f t="shared" si="134"/>
        <v>0</v>
      </c>
      <c r="AX134" s="108">
        <f t="shared" si="134"/>
        <v>0</v>
      </c>
      <c r="AY134" s="108">
        <f t="shared" si="134"/>
        <v>0</v>
      </c>
      <c r="AZ134" s="108">
        <f t="shared" si="134"/>
        <v>0</v>
      </c>
      <c r="BA134" s="108">
        <f t="shared" si="134"/>
        <v>0</v>
      </c>
      <c r="BB134" s="108">
        <f t="shared" si="134"/>
        <v>0</v>
      </c>
      <c r="BC134" s="108">
        <f t="shared" si="134"/>
        <v>0</v>
      </c>
      <c r="BD134" s="108">
        <f t="shared" si="134"/>
        <v>0</v>
      </c>
      <c r="BE134" s="108">
        <f t="shared" si="134"/>
        <v>0</v>
      </c>
      <c r="BF134" s="108">
        <f t="shared" si="134"/>
        <v>0</v>
      </c>
      <c r="BG134" s="108">
        <f t="shared" si="134"/>
        <v>0</v>
      </c>
      <c r="BH134" s="108">
        <f t="shared" si="134"/>
        <v>0</v>
      </c>
      <c r="BI134" s="108">
        <f t="shared" si="134"/>
        <v>0</v>
      </c>
    </row>
    <row r="135" s="88" customFormat="1" ht="21.75" customHeight="1" spans="1:61">
      <c r="A135" s="109"/>
      <c r="B135" s="109" t="s">
        <v>108</v>
      </c>
      <c r="C135" s="109"/>
      <c r="D135" s="125" t="s">
        <v>268</v>
      </c>
      <c r="E135" s="126">
        <f>E136+E137</f>
        <v>34.9</v>
      </c>
      <c r="F135" s="126">
        <f t="shared" ref="F135:BI135" si="135">F136+F137</f>
        <v>34.9</v>
      </c>
      <c r="G135" s="126">
        <f t="shared" si="135"/>
        <v>20.8</v>
      </c>
      <c r="H135" s="126">
        <f t="shared" si="135"/>
        <v>11.7</v>
      </c>
      <c r="I135" s="126">
        <f t="shared" si="135"/>
        <v>0</v>
      </c>
      <c r="J135" s="126">
        <f t="shared" si="135"/>
        <v>0</v>
      </c>
      <c r="K135" s="126">
        <f t="shared" si="135"/>
        <v>0</v>
      </c>
      <c r="L135" s="126">
        <f t="shared" si="135"/>
        <v>0</v>
      </c>
      <c r="M135" s="126">
        <f t="shared" si="135"/>
        <v>0</v>
      </c>
      <c r="N135" s="126">
        <f t="shared" si="135"/>
        <v>0</v>
      </c>
      <c r="O135" s="126">
        <f t="shared" si="135"/>
        <v>0</v>
      </c>
      <c r="P135" s="126">
        <f t="shared" si="135"/>
        <v>0</v>
      </c>
      <c r="Q135" s="126">
        <f t="shared" si="135"/>
        <v>0</v>
      </c>
      <c r="R135" s="126">
        <f t="shared" si="135"/>
        <v>0</v>
      </c>
      <c r="S135" s="126">
        <f t="shared" si="135"/>
        <v>2.4</v>
      </c>
      <c r="T135" s="126">
        <f t="shared" si="135"/>
        <v>0</v>
      </c>
      <c r="U135" s="126">
        <f t="shared" si="135"/>
        <v>0</v>
      </c>
      <c r="V135" s="126">
        <f t="shared" si="135"/>
        <v>0</v>
      </c>
      <c r="W135" s="126">
        <f t="shared" si="135"/>
        <v>0</v>
      </c>
      <c r="X135" s="126">
        <f t="shared" si="135"/>
        <v>0</v>
      </c>
      <c r="Y135" s="126">
        <f t="shared" si="135"/>
        <v>0</v>
      </c>
      <c r="Z135" s="126">
        <f t="shared" si="135"/>
        <v>0</v>
      </c>
      <c r="AA135" s="126">
        <f t="shared" si="135"/>
        <v>0</v>
      </c>
      <c r="AB135" s="128">
        <f t="shared" si="135"/>
        <v>0</v>
      </c>
      <c r="AC135" s="126">
        <f t="shared" si="135"/>
        <v>0</v>
      </c>
      <c r="AD135" s="126">
        <f t="shared" si="135"/>
        <v>0</v>
      </c>
      <c r="AE135" s="126">
        <f t="shared" si="135"/>
        <v>0</v>
      </c>
      <c r="AF135" s="126">
        <f t="shared" si="135"/>
        <v>0</v>
      </c>
      <c r="AG135" s="126">
        <f t="shared" si="135"/>
        <v>0</v>
      </c>
      <c r="AH135" s="126">
        <f t="shared" si="135"/>
        <v>0</v>
      </c>
      <c r="AI135" s="126">
        <f t="shared" si="135"/>
        <v>0</v>
      </c>
      <c r="AJ135" s="126">
        <f t="shared" si="135"/>
        <v>0</v>
      </c>
      <c r="AK135" s="126">
        <f t="shared" si="135"/>
        <v>0</v>
      </c>
      <c r="AL135" s="126">
        <f t="shared" si="135"/>
        <v>0</v>
      </c>
      <c r="AM135" s="126">
        <f t="shared" si="135"/>
        <v>0</v>
      </c>
      <c r="AN135" s="126">
        <f t="shared" si="135"/>
        <v>0</v>
      </c>
      <c r="AO135" s="126">
        <f t="shared" si="135"/>
        <v>0</v>
      </c>
      <c r="AP135" s="126">
        <f t="shared" si="135"/>
        <v>0</v>
      </c>
      <c r="AQ135" s="126">
        <f t="shared" si="135"/>
        <v>0</v>
      </c>
      <c r="AR135" s="126">
        <f t="shared" si="135"/>
        <v>0</v>
      </c>
      <c r="AS135" s="126">
        <f t="shared" si="135"/>
        <v>0</v>
      </c>
      <c r="AT135" s="126">
        <f t="shared" si="135"/>
        <v>0</v>
      </c>
      <c r="AU135" s="126">
        <f t="shared" si="135"/>
        <v>0</v>
      </c>
      <c r="AV135" s="126">
        <f t="shared" si="135"/>
        <v>0</v>
      </c>
      <c r="AW135" s="126">
        <f t="shared" si="135"/>
        <v>0</v>
      </c>
      <c r="AX135" s="126">
        <f t="shared" si="135"/>
        <v>0</v>
      </c>
      <c r="AY135" s="126">
        <f t="shared" si="135"/>
        <v>0</v>
      </c>
      <c r="AZ135" s="126">
        <f t="shared" si="135"/>
        <v>0</v>
      </c>
      <c r="BA135" s="126">
        <f t="shared" si="135"/>
        <v>0</v>
      </c>
      <c r="BB135" s="126">
        <f t="shared" si="135"/>
        <v>0</v>
      </c>
      <c r="BC135" s="126">
        <f t="shared" si="135"/>
        <v>0</v>
      </c>
      <c r="BD135" s="126">
        <f t="shared" si="135"/>
        <v>0</v>
      </c>
      <c r="BE135" s="126">
        <f t="shared" si="135"/>
        <v>0</v>
      </c>
      <c r="BF135" s="126">
        <f t="shared" si="135"/>
        <v>0</v>
      </c>
      <c r="BG135" s="126">
        <f t="shared" si="135"/>
        <v>0</v>
      </c>
      <c r="BH135" s="126">
        <f t="shared" si="135"/>
        <v>0</v>
      </c>
      <c r="BI135" s="126">
        <f t="shared" si="135"/>
        <v>0</v>
      </c>
    </row>
    <row r="136" s="88" customFormat="1" ht="21.75" customHeight="1" spans="1:61">
      <c r="A136" s="109" t="s">
        <v>269</v>
      </c>
      <c r="B136" s="109" t="s">
        <v>242</v>
      </c>
      <c r="C136" s="109" t="s">
        <v>118</v>
      </c>
      <c r="D136" s="125" t="s">
        <v>270</v>
      </c>
      <c r="E136" s="105">
        <f>F136+T136+AV136+BH136</f>
        <v>34.9</v>
      </c>
      <c r="F136" s="105">
        <f>SUM(G136:S136)</f>
        <v>34.9</v>
      </c>
      <c r="G136" s="112">
        <v>20.8</v>
      </c>
      <c r="H136" s="112">
        <v>11.7</v>
      </c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>
        <v>2.4</v>
      </c>
      <c r="T136" s="126"/>
      <c r="U136" s="126"/>
      <c r="V136" s="126"/>
      <c r="W136" s="126"/>
      <c r="X136" s="126"/>
      <c r="Y136" s="126"/>
      <c r="Z136" s="126"/>
      <c r="AA136" s="126"/>
      <c r="AB136" s="128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</row>
    <row r="137" s="88" customFormat="1" ht="21.75" customHeight="1" spans="1:61">
      <c r="A137" s="109" t="s">
        <v>269</v>
      </c>
      <c r="B137" s="109" t="s">
        <v>242</v>
      </c>
      <c r="C137" s="109" t="s">
        <v>271</v>
      </c>
      <c r="D137" s="125" t="s">
        <v>272</v>
      </c>
      <c r="E137" s="105">
        <f>F137+T137+AV137+BH137</f>
        <v>0</v>
      </c>
      <c r="F137" s="105">
        <f>SUM(G137:S137)</f>
        <v>0</v>
      </c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8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</row>
    <row r="138" s="88" customFormat="1" ht="21.75" customHeight="1" spans="1:61">
      <c r="A138" s="109" t="s">
        <v>273</v>
      </c>
      <c r="B138" s="109"/>
      <c r="C138" s="109"/>
      <c r="D138" s="125" t="s">
        <v>46</v>
      </c>
      <c r="E138" s="126">
        <f>E139</f>
        <v>0</v>
      </c>
      <c r="F138" s="126">
        <f t="shared" ref="F138:BI138" si="136">F139</f>
        <v>0</v>
      </c>
      <c r="G138" s="126">
        <f t="shared" si="136"/>
        <v>0</v>
      </c>
      <c r="H138" s="126">
        <f t="shared" si="136"/>
        <v>0</v>
      </c>
      <c r="I138" s="126">
        <f t="shared" si="136"/>
        <v>0</v>
      </c>
      <c r="J138" s="126">
        <f t="shared" si="136"/>
        <v>0</v>
      </c>
      <c r="K138" s="126">
        <f t="shared" si="136"/>
        <v>0</v>
      </c>
      <c r="L138" s="126">
        <f t="shared" si="136"/>
        <v>0</v>
      </c>
      <c r="M138" s="126">
        <f t="shared" si="136"/>
        <v>0</v>
      </c>
      <c r="N138" s="126">
        <f t="shared" si="136"/>
        <v>0</v>
      </c>
      <c r="O138" s="126">
        <f t="shared" si="136"/>
        <v>0</v>
      </c>
      <c r="P138" s="126">
        <f t="shared" si="136"/>
        <v>0</v>
      </c>
      <c r="Q138" s="126">
        <f t="shared" si="136"/>
        <v>0</v>
      </c>
      <c r="R138" s="126">
        <f t="shared" si="136"/>
        <v>0</v>
      </c>
      <c r="S138" s="126">
        <f t="shared" si="136"/>
        <v>0</v>
      </c>
      <c r="T138" s="126">
        <f t="shared" si="136"/>
        <v>0</v>
      </c>
      <c r="U138" s="126">
        <f t="shared" si="136"/>
        <v>0</v>
      </c>
      <c r="V138" s="126">
        <f t="shared" si="136"/>
        <v>0</v>
      </c>
      <c r="W138" s="126">
        <f t="shared" si="136"/>
        <v>0</v>
      </c>
      <c r="X138" s="126">
        <f t="shared" si="136"/>
        <v>0</v>
      </c>
      <c r="Y138" s="126">
        <f t="shared" si="136"/>
        <v>0</v>
      </c>
      <c r="Z138" s="126">
        <f t="shared" si="136"/>
        <v>0</v>
      </c>
      <c r="AA138" s="126">
        <f t="shared" si="136"/>
        <v>0</v>
      </c>
      <c r="AB138" s="128">
        <f t="shared" si="136"/>
        <v>0</v>
      </c>
      <c r="AC138" s="126">
        <f t="shared" si="136"/>
        <v>0</v>
      </c>
      <c r="AD138" s="126">
        <f t="shared" si="136"/>
        <v>0</v>
      </c>
      <c r="AE138" s="126">
        <f t="shared" si="136"/>
        <v>0</v>
      </c>
      <c r="AF138" s="126">
        <f t="shared" si="136"/>
        <v>0</v>
      </c>
      <c r="AG138" s="126">
        <f t="shared" si="136"/>
        <v>0</v>
      </c>
      <c r="AH138" s="126">
        <f t="shared" si="136"/>
        <v>0</v>
      </c>
      <c r="AI138" s="126">
        <f t="shared" si="136"/>
        <v>0</v>
      </c>
      <c r="AJ138" s="126">
        <f t="shared" si="136"/>
        <v>0</v>
      </c>
      <c r="AK138" s="126">
        <f t="shared" si="136"/>
        <v>0</v>
      </c>
      <c r="AL138" s="126">
        <f t="shared" si="136"/>
        <v>0</v>
      </c>
      <c r="AM138" s="126">
        <f t="shared" si="136"/>
        <v>0</v>
      </c>
      <c r="AN138" s="126">
        <f t="shared" si="136"/>
        <v>0</v>
      </c>
      <c r="AO138" s="126">
        <f t="shared" si="136"/>
        <v>0</v>
      </c>
      <c r="AP138" s="126">
        <f t="shared" si="136"/>
        <v>0</v>
      </c>
      <c r="AQ138" s="126">
        <f t="shared" si="136"/>
        <v>0</v>
      </c>
      <c r="AR138" s="126">
        <f t="shared" si="136"/>
        <v>0</v>
      </c>
      <c r="AS138" s="126">
        <f t="shared" si="136"/>
        <v>0</v>
      </c>
      <c r="AT138" s="126">
        <f t="shared" si="136"/>
        <v>0</v>
      </c>
      <c r="AU138" s="126">
        <f t="shared" si="136"/>
        <v>0</v>
      </c>
      <c r="AV138" s="126">
        <f t="shared" si="136"/>
        <v>0</v>
      </c>
      <c r="AW138" s="126">
        <f t="shared" si="136"/>
        <v>0</v>
      </c>
      <c r="AX138" s="126">
        <f t="shared" si="136"/>
        <v>0</v>
      </c>
      <c r="AY138" s="126">
        <f t="shared" si="136"/>
        <v>0</v>
      </c>
      <c r="AZ138" s="126">
        <f t="shared" si="136"/>
        <v>0</v>
      </c>
      <c r="BA138" s="126">
        <f t="shared" si="136"/>
        <v>0</v>
      </c>
      <c r="BB138" s="126">
        <f t="shared" si="136"/>
        <v>0</v>
      </c>
      <c r="BC138" s="126">
        <f t="shared" si="136"/>
        <v>0</v>
      </c>
      <c r="BD138" s="126">
        <f t="shared" si="136"/>
        <v>0</v>
      </c>
      <c r="BE138" s="126">
        <f t="shared" si="136"/>
        <v>0</v>
      </c>
      <c r="BF138" s="126">
        <f t="shared" si="136"/>
        <v>0</v>
      </c>
      <c r="BG138" s="126">
        <f t="shared" si="136"/>
        <v>0</v>
      </c>
      <c r="BH138" s="126">
        <f t="shared" si="136"/>
        <v>0</v>
      </c>
      <c r="BI138" s="126">
        <f t="shared" si="136"/>
        <v>0</v>
      </c>
    </row>
    <row r="139" s="88" customFormat="1" ht="23.25" customHeight="1" spans="1:61">
      <c r="A139" s="109"/>
      <c r="B139" s="109" t="s">
        <v>108</v>
      </c>
      <c r="C139" s="109"/>
      <c r="D139" s="125" t="s">
        <v>274</v>
      </c>
      <c r="E139" s="126">
        <f>E140</f>
        <v>0</v>
      </c>
      <c r="F139" s="126">
        <f t="shared" ref="F139:BI139" si="137">F140</f>
        <v>0</v>
      </c>
      <c r="G139" s="126">
        <f t="shared" si="137"/>
        <v>0</v>
      </c>
      <c r="H139" s="126">
        <f t="shared" si="137"/>
        <v>0</v>
      </c>
      <c r="I139" s="126">
        <f t="shared" si="137"/>
        <v>0</v>
      </c>
      <c r="J139" s="126">
        <f t="shared" si="137"/>
        <v>0</v>
      </c>
      <c r="K139" s="126">
        <f t="shared" si="137"/>
        <v>0</v>
      </c>
      <c r="L139" s="126">
        <f t="shared" si="137"/>
        <v>0</v>
      </c>
      <c r="M139" s="126">
        <f t="shared" si="137"/>
        <v>0</v>
      </c>
      <c r="N139" s="126">
        <f t="shared" si="137"/>
        <v>0</v>
      </c>
      <c r="O139" s="126">
        <f t="shared" si="137"/>
        <v>0</v>
      </c>
      <c r="P139" s="126">
        <f t="shared" si="137"/>
        <v>0</v>
      </c>
      <c r="Q139" s="126">
        <f t="shared" si="137"/>
        <v>0</v>
      </c>
      <c r="R139" s="126">
        <f t="shared" si="137"/>
        <v>0</v>
      </c>
      <c r="S139" s="126">
        <f t="shared" si="137"/>
        <v>0</v>
      </c>
      <c r="T139" s="126">
        <f t="shared" si="137"/>
        <v>0</v>
      </c>
      <c r="U139" s="126">
        <f t="shared" si="137"/>
        <v>0</v>
      </c>
      <c r="V139" s="126">
        <f t="shared" si="137"/>
        <v>0</v>
      </c>
      <c r="W139" s="126">
        <f t="shared" si="137"/>
        <v>0</v>
      </c>
      <c r="X139" s="126">
        <f t="shared" si="137"/>
        <v>0</v>
      </c>
      <c r="Y139" s="126">
        <f t="shared" si="137"/>
        <v>0</v>
      </c>
      <c r="Z139" s="126">
        <f t="shared" si="137"/>
        <v>0</v>
      </c>
      <c r="AA139" s="126">
        <f t="shared" si="137"/>
        <v>0</v>
      </c>
      <c r="AB139" s="128">
        <f t="shared" si="137"/>
        <v>0</v>
      </c>
      <c r="AC139" s="126">
        <f t="shared" si="137"/>
        <v>0</v>
      </c>
      <c r="AD139" s="126">
        <f t="shared" si="137"/>
        <v>0</v>
      </c>
      <c r="AE139" s="126">
        <f t="shared" si="137"/>
        <v>0</v>
      </c>
      <c r="AF139" s="126">
        <f t="shared" si="137"/>
        <v>0</v>
      </c>
      <c r="AG139" s="126">
        <f t="shared" si="137"/>
        <v>0</v>
      </c>
      <c r="AH139" s="126">
        <f t="shared" si="137"/>
        <v>0</v>
      </c>
      <c r="AI139" s="126">
        <f t="shared" si="137"/>
        <v>0</v>
      </c>
      <c r="AJ139" s="126">
        <f t="shared" si="137"/>
        <v>0</v>
      </c>
      <c r="AK139" s="126">
        <f t="shared" si="137"/>
        <v>0</v>
      </c>
      <c r="AL139" s="126">
        <f t="shared" si="137"/>
        <v>0</v>
      </c>
      <c r="AM139" s="126">
        <f t="shared" si="137"/>
        <v>0</v>
      </c>
      <c r="AN139" s="126">
        <f t="shared" si="137"/>
        <v>0</v>
      </c>
      <c r="AO139" s="126">
        <f t="shared" si="137"/>
        <v>0</v>
      </c>
      <c r="AP139" s="126">
        <f t="shared" si="137"/>
        <v>0</v>
      </c>
      <c r="AQ139" s="126">
        <f t="shared" si="137"/>
        <v>0</v>
      </c>
      <c r="AR139" s="126">
        <f t="shared" si="137"/>
        <v>0</v>
      </c>
      <c r="AS139" s="126">
        <f t="shared" si="137"/>
        <v>0</v>
      </c>
      <c r="AT139" s="126">
        <f t="shared" si="137"/>
        <v>0</v>
      </c>
      <c r="AU139" s="126">
        <f t="shared" si="137"/>
        <v>0</v>
      </c>
      <c r="AV139" s="126">
        <f t="shared" si="137"/>
        <v>0</v>
      </c>
      <c r="AW139" s="126">
        <f t="shared" si="137"/>
        <v>0</v>
      </c>
      <c r="AX139" s="126">
        <f t="shared" si="137"/>
        <v>0</v>
      </c>
      <c r="AY139" s="126">
        <f t="shared" si="137"/>
        <v>0</v>
      </c>
      <c r="AZ139" s="126">
        <f t="shared" si="137"/>
        <v>0</v>
      </c>
      <c r="BA139" s="126">
        <f t="shared" si="137"/>
        <v>0</v>
      </c>
      <c r="BB139" s="126">
        <f t="shared" si="137"/>
        <v>0</v>
      </c>
      <c r="BC139" s="126">
        <f t="shared" si="137"/>
        <v>0</v>
      </c>
      <c r="BD139" s="126">
        <f t="shared" si="137"/>
        <v>0</v>
      </c>
      <c r="BE139" s="126">
        <f t="shared" si="137"/>
        <v>0</v>
      </c>
      <c r="BF139" s="126">
        <f t="shared" si="137"/>
        <v>0</v>
      </c>
      <c r="BG139" s="126">
        <f t="shared" si="137"/>
        <v>0</v>
      </c>
      <c r="BH139" s="126">
        <f t="shared" si="137"/>
        <v>0</v>
      </c>
      <c r="BI139" s="126">
        <f t="shared" si="137"/>
        <v>0</v>
      </c>
    </row>
    <row r="140" s="88" customFormat="1" ht="24" customHeight="1" spans="1:61">
      <c r="A140" s="109" t="s">
        <v>275</v>
      </c>
      <c r="B140" s="109" t="s">
        <v>242</v>
      </c>
      <c r="C140" s="109" t="s">
        <v>150</v>
      </c>
      <c r="D140" s="125" t="s">
        <v>276</v>
      </c>
      <c r="E140" s="105">
        <f>F140+T140+AV140+BH140</f>
        <v>0</v>
      </c>
      <c r="F140" s="105">
        <f>SUM(G140:S140)</f>
        <v>0</v>
      </c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8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</row>
    <row r="141" s="87" customFormat="1" ht="25.5" customHeight="1" spans="1:61">
      <c r="A141" s="106" t="s">
        <v>277</v>
      </c>
      <c r="B141" s="106"/>
      <c r="C141" s="106"/>
      <c r="D141" s="127" t="s">
        <v>56</v>
      </c>
      <c r="E141" s="128">
        <f>E142+E147</f>
        <v>308.4</v>
      </c>
      <c r="F141" s="128">
        <f t="shared" ref="F141:BI141" si="138">F142+F147</f>
        <v>291</v>
      </c>
      <c r="G141" s="128">
        <f t="shared" si="138"/>
        <v>161</v>
      </c>
      <c r="H141" s="128">
        <f t="shared" si="138"/>
        <v>76</v>
      </c>
      <c r="I141" s="128">
        <f t="shared" si="138"/>
        <v>0</v>
      </c>
      <c r="J141" s="128">
        <f t="shared" si="138"/>
        <v>13</v>
      </c>
      <c r="K141" s="128">
        <f t="shared" si="138"/>
        <v>0</v>
      </c>
      <c r="L141" s="128">
        <f t="shared" si="138"/>
        <v>0</v>
      </c>
      <c r="M141" s="128">
        <f t="shared" si="138"/>
        <v>0</v>
      </c>
      <c r="N141" s="128">
        <f t="shared" si="138"/>
        <v>0</v>
      </c>
      <c r="O141" s="128">
        <f t="shared" si="138"/>
        <v>0</v>
      </c>
      <c r="P141" s="128">
        <f t="shared" si="138"/>
        <v>0</v>
      </c>
      <c r="Q141" s="128">
        <f t="shared" si="138"/>
        <v>0</v>
      </c>
      <c r="R141" s="128">
        <f t="shared" si="138"/>
        <v>0</v>
      </c>
      <c r="S141" s="128">
        <f t="shared" si="138"/>
        <v>41</v>
      </c>
      <c r="T141" s="128">
        <f t="shared" si="138"/>
        <v>14.4</v>
      </c>
      <c r="U141" s="128">
        <f t="shared" si="138"/>
        <v>4</v>
      </c>
      <c r="V141" s="128">
        <f t="shared" si="138"/>
        <v>2</v>
      </c>
      <c r="W141" s="128">
        <f t="shared" si="138"/>
        <v>0</v>
      </c>
      <c r="X141" s="126">
        <f t="shared" si="138"/>
        <v>0</v>
      </c>
      <c r="Y141" s="128">
        <f t="shared" si="138"/>
        <v>0</v>
      </c>
      <c r="Z141" s="128">
        <f t="shared" si="138"/>
        <v>0.4</v>
      </c>
      <c r="AA141" s="128">
        <f t="shared" si="138"/>
        <v>0</v>
      </c>
      <c r="AB141" s="128">
        <f t="shared" si="138"/>
        <v>0</v>
      </c>
      <c r="AC141" s="128">
        <f t="shared" si="138"/>
        <v>5</v>
      </c>
      <c r="AD141" s="128">
        <f t="shared" si="138"/>
        <v>3</v>
      </c>
      <c r="AE141" s="128">
        <f t="shared" si="138"/>
        <v>0</v>
      </c>
      <c r="AF141" s="128">
        <f t="shared" si="138"/>
        <v>0</v>
      </c>
      <c r="AG141" s="128">
        <f t="shared" si="138"/>
        <v>0</v>
      </c>
      <c r="AH141" s="128">
        <f t="shared" si="138"/>
        <v>0</v>
      </c>
      <c r="AI141" s="128">
        <f t="shared" si="138"/>
        <v>0</v>
      </c>
      <c r="AJ141" s="128">
        <f t="shared" si="138"/>
        <v>0</v>
      </c>
      <c r="AK141" s="128">
        <f t="shared" si="138"/>
        <v>0</v>
      </c>
      <c r="AL141" s="128">
        <f t="shared" si="138"/>
        <v>0</v>
      </c>
      <c r="AM141" s="128">
        <f t="shared" si="138"/>
        <v>0</v>
      </c>
      <c r="AN141" s="128">
        <f t="shared" si="138"/>
        <v>0</v>
      </c>
      <c r="AO141" s="128">
        <f t="shared" si="138"/>
        <v>0</v>
      </c>
      <c r="AP141" s="128">
        <f t="shared" si="138"/>
        <v>0</v>
      </c>
      <c r="AQ141" s="128">
        <f t="shared" si="138"/>
        <v>0</v>
      </c>
      <c r="AR141" s="128">
        <f t="shared" si="138"/>
        <v>0</v>
      </c>
      <c r="AS141" s="128">
        <f t="shared" si="138"/>
        <v>0</v>
      </c>
      <c r="AT141" s="128">
        <f t="shared" si="138"/>
        <v>0</v>
      </c>
      <c r="AU141" s="128">
        <f t="shared" si="138"/>
        <v>0</v>
      </c>
      <c r="AV141" s="128">
        <f t="shared" si="138"/>
        <v>0</v>
      </c>
      <c r="AW141" s="128">
        <f t="shared" si="138"/>
        <v>0</v>
      </c>
      <c r="AX141" s="128">
        <f t="shared" si="138"/>
        <v>0</v>
      </c>
      <c r="AY141" s="128">
        <f t="shared" si="138"/>
        <v>0</v>
      </c>
      <c r="AZ141" s="128">
        <f t="shared" si="138"/>
        <v>0</v>
      </c>
      <c r="BA141" s="128">
        <f t="shared" si="138"/>
        <v>0</v>
      </c>
      <c r="BB141" s="128">
        <f t="shared" si="138"/>
        <v>0</v>
      </c>
      <c r="BC141" s="128">
        <f t="shared" si="138"/>
        <v>0</v>
      </c>
      <c r="BD141" s="128">
        <f t="shared" si="138"/>
        <v>0</v>
      </c>
      <c r="BE141" s="128">
        <f t="shared" si="138"/>
        <v>0</v>
      </c>
      <c r="BF141" s="128">
        <f t="shared" si="138"/>
        <v>0</v>
      </c>
      <c r="BG141" s="128">
        <f t="shared" si="138"/>
        <v>0</v>
      </c>
      <c r="BH141" s="128">
        <f t="shared" si="138"/>
        <v>3</v>
      </c>
      <c r="BI141" s="128">
        <f t="shared" si="138"/>
        <v>3</v>
      </c>
    </row>
    <row r="142" s="88" customFormat="1" ht="21.75" customHeight="1" spans="1:61">
      <c r="A142" s="109"/>
      <c r="B142" s="109" t="s">
        <v>108</v>
      </c>
      <c r="C142" s="109"/>
      <c r="D142" s="125" t="s">
        <v>278</v>
      </c>
      <c r="E142" s="126">
        <f>SUM(E143:E146)</f>
        <v>17.4</v>
      </c>
      <c r="F142" s="126">
        <f t="shared" ref="F142:BI142" si="139">SUM(F143:F146)</f>
        <v>0</v>
      </c>
      <c r="G142" s="126">
        <f t="shared" si="139"/>
        <v>0</v>
      </c>
      <c r="H142" s="126">
        <f t="shared" si="139"/>
        <v>0</v>
      </c>
      <c r="I142" s="126">
        <f t="shared" si="139"/>
        <v>0</v>
      </c>
      <c r="J142" s="126">
        <f t="shared" si="139"/>
        <v>0</v>
      </c>
      <c r="K142" s="126">
        <f t="shared" si="139"/>
        <v>0</v>
      </c>
      <c r="L142" s="126">
        <f t="shared" si="139"/>
        <v>0</v>
      </c>
      <c r="M142" s="126">
        <f t="shared" si="139"/>
        <v>0</v>
      </c>
      <c r="N142" s="126">
        <f t="shared" si="139"/>
        <v>0</v>
      </c>
      <c r="O142" s="126">
        <f t="shared" si="139"/>
        <v>0</v>
      </c>
      <c r="P142" s="126">
        <f t="shared" si="139"/>
        <v>0</v>
      </c>
      <c r="Q142" s="126">
        <f t="shared" si="139"/>
        <v>0</v>
      </c>
      <c r="R142" s="126">
        <f t="shared" si="139"/>
        <v>0</v>
      </c>
      <c r="S142" s="126">
        <f t="shared" si="139"/>
        <v>0</v>
      </c>
      <c r="T142" s="126">
        <f t="shared" si="139"/>
        <v>14.4</v>
      </c>
      <c r="U142" s="126">
        <f t="shared" si="139"/>
        <v>4</v>
      </c>
      <c r="V142" s="126">
        <f t="shared" si="139"/>
        <v>2</v>
      </c>
      <c r="W142" s="126">
        <f t="shared" si="139"/>
        <v>0</v>
      </c>
      <c r="X142" s="126">
        <f t="shared" si="139"/>
        <v>0</v>
      </c>
      <c r="Y142" s="126">
        <f t="shared" si="139"/>
        <v>0</v>
      </c>
      <c r="Z142" s="126">
        <f t="shared" si="139"/>
        <v>0.4</v>
      </c>
      <c r="AA142" s="126">
        <f t="shared" si="139"/>
        <v>0</v>
      </c>
      <c r="AB142" s="128">
        <f t="shared" si="139"/>
        <v>0</v>
      </c>
      <c r="AC142" s="126">
        <f t="shared" si="139"/>
        <v>5</v>
      </c>
      <c r="AD142" s="126">
        <f t="shared" si="139"/>
        <v>3</v>
      </c>
      <c r="AE142" s="126">
        <f t="shared" si="139"/>
        <v>0</v>
      </c>
      <c r="AF142" s="126">
        <f t="shared" si="139"/>
        <v>0</v>
      </c>
      <c r="AG142" s="126">
        <f t="shared" si="139"/>
        <v>0</v>
      </c>
      <c r="AH142" s="126">
        <f t="shared" si="139"/>
        <v>0</v>
      </c>
      <c r="AI142" s="126">
        <f t="shared" si="139"/>
        <v>0</v>
      </c>
      <c r="AJ142" s="126">
        <f t="shared" si="139"/>
        <v>0</v>
      </c>
      <c r="AK142" s="126">
        <f t="shared" si="139"/>
        <v>0</v>
      </c>
      <c r="AL142" s="126">
        <f t="shared" si="139"/>
        <v>0</v>
      </c>
      <c r="AM142" s="126">
        <f t="shared" si="139"/>
        <v>0</v>
      </c>
      <c r="AN142" s="126">
        <f t="shared" si="139"/>
        <v>0</v>
      </c>
      <c r="AO142" s="126">
        <f t="shared" si="139"/>
        <v>0</v>
      </c>
      <c r="AP142" s="126">
        <f t="shared" si="139"/>
        <v>0</v>
      </c>
      <c r="AQ142" s="126">
        <f t="shared" si="139"/>
        <v>0</v>
      </c>
      <c r="AR142" s="126">
        <f t="shared" si="139"/>
        <v>0</v>
      </c>
      <c r="AS142" s="126">
        <f t="shared" si="139"/>
        <v>0</v>
      </c>
      <c r="AT142" s="126">
        <f t="shared" si="139"/>
        <v>0</v>
      </c>
      <c r="AU142" s="126">
        <f t="shared" si="139"/>
        <v>0</v>
      </c>
      <c r="AV142" s="126">
        <f t="shared" si="139"/>
        <v>0</v>
      </c>
      <c r="AW142" s="126">
        <f t="shared" si="139"/>
        <v>0</v>
      </c>
      <c r="AX142" s="126">
        <f t="shared" si="139"/>
        <v>0</v>
      </c>
      <c r="AY142" s="126">
        <f t="shared" si="139"/>
        <v>0</v>
      </c>
      <c r="AZ142" s="126">
        <f t="shared" si="139"/>
        <v>0</v>
      </c>
      <c r="BA142" s="126">
        <f t="shared" si="139"/>
        <v>0</v>
      </c>
      <c r="BB142" s="126">
        <f t="shared" si="139"/>
        <v>0</v>
      </c>
      <c r="BC142" s="126">
        <f t="shared" si="139"/>
        <v>0</v>
      </c>
      <c r="BD142" s="126">
        <f t="shared" si="139"/>
        <v>0</v>
      </c>
      <c r="BE142" s="126">
        <f t="shared" si="139"/>
        <v>0</v>
      </c>
      <c r="BF142" s="126">
        <f t="shared" si="139"/>
        <v>0</v>
      </c>
      <c r="BG142" s="126">
        <f t="shared" si="139"/>
        <v>0</v>
      </c>
      <c r="BH142" s="126">
        <f t="shared" si="139"/>
        <v>3</v>
      </c>
      <c r="BI142" s="126">
        <f t="shared" si="139"/>
        <v>3</v>
      </c>
    </row>
    <row r="143" s="88" customFormat="1" ht="20.25" customHeight="1" spans="1:61">
      <c r="A143" s="109" t="s">
        <v>279</v>
      </c>
      <c r="B143" s="109" t="s">
        <v>242</v>
      </c>
      <c r="C143" s="109" t="s">
        <v>110</v>
      </c>
      <c r="D143" s="125" t="s">
        <v>280</v>
      </c>
      <c r="E143" s="105">
        <f>F143+T143+AV143+BH143</f>
        <v>17.4</v>
      </c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05">
        <f>SUM(U143:AU143)</f>
        <v>14.4</v>
      </c>
      <c r="U143" s="126">
        <v>4</v>
      </c>
      <c r="V143" s="126">
        <v>2</v>
      </c>
      <c r="W143" s="126"/>
      <c r="X143" s="126"/>
      <c r="Y143" s="126"/>
      <c r="Z143" s="126">
        <v>0.4</v>
      </c>
      <c r="AA143" s="126"/>
      <c r="AB143" s="128"/>
      <c r="AC143" s="126">
        <v>5</v>
      </c>
      <c r="AD143" s="126">
        <v>3</v>
      </c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>
        <f>BI143</f>
        <v>3</v>
      </c>
      <c r="BI143" s="126">
        <v>3</v>
      </c>
    </row>
    <row r="144" s="88" customFormat="1" ht="20.25" customHeight="1" spans="1:61">
      <c r="A144" s="109" t="s">
        <v>279</v>
      </c>
      <c r="B144" s="109" t="s">
        <v>242</v>
      </c>
      <c r="C144" s="109" t="s">
        <v>118</v>
      </c>
      <c r="D144" s="125" t="s">
        <v>281</v>
      </c>
      <c r="E144" s="105">
        <f>F144+T144+AV144+BH144</f>
        <v>0</v>
      </c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8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</row>
    <row r="145" s="88" customFormat="1" ht="20.25" customHeight="1" spans="1:61">
      <c r="A145" s="109" t="s">
        <v>279</v>
      </c>
      <c r="B145" s="109" t="s">
        <v>242</v>
      </c>
      <c r="C145" s="109" t="s">
        <v>124</v>
      </c>
      <c r="D145" s="125" t="s">
        <v>282</v>
      </c>
      <c r="E145" s="105">
        <f>F145+T145+AV145+BH145</f>
        <v>0</v>
      </c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8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</row>
    <row r="146" s="88" customFormat="1" ht="20.25" customHeight="1" spans="1:61">
      <c r="A146" s="109" t="s">
        <v>279</v>
      </c>
      <c r="B146" s="109" t="s">
        <v>242</v>
      </c>
      <c r="C146" s="109" t="s">
        <v>112</v>
      </c>
      <c r="D146" s="125" t="s">
        <v>283</v>
      </c>
      <c r="E146" s="105">
        <f>F146+T146+AV146+BH146</f>
        <v>0</v>
      </c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8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</row>
    <row r="147" s="88" customFormat="1" ht="20.25" customHeight="1" spans="1:61">
      <c r="A147" s="109"/>
      <c r="B147" s="109" t="s">
        <v>110</v>
      </c>
      <c r="C147" s="109"/>
      <c r="D147" s="125" t="s">
        <v>284</v>
      </c>
      <c r="E147" s="126">
        <f>E148</f>
        <v>291</v>
      </c>
      <c r="F147" s="126">
        <f t="shared" ref="F147:BI147" si="140">F148</f>
        <v>291</v>
      </c>
      <c r="G147" s="126">
        <f t="shared" si="140"/>
        <v>161</v>
      </c>
      <c r="H147" s="126">
        <f t="shared" si="140"/>
        <v>76</v>
      </c>
      <c r="I147" s="126">
        <f t="shared" si="140"/>
        <v>0</v>
      </c>
      <c r="J147" s="126">
        <f t="shared" si="140"/>
        <v>13</v>
      </c>
      <c r="K147" s="126">
        <f t="shared" si="140"/>
        <v>0</v>
      </c>
      <c r="L147" s="126">
        <f t="shared" si="140"/>
        <v>0</v>
      </c>
      <c r="M147" s="126">
        <f t="shared" si="140"/>
        <v>0</v>
      </c>
      <c r="N147" s="126">
        <f t="shared" si="140"/>
        <v>0</v>
      </c>
      <c r="O147" s="126">
        <f t="shared" si="140"/>
        <v>0</v>
      </c>
      <c r="P147" s="126">
        <f t="shared" si="140"/>
        <v>0</v>
      </c>
      <c r="Q147" s="126">
        <f t="shared" si="140"/>
        <v>0</v>
      </c>
      <c r="R147" s="126">
        <f t="shared" si="140"/>
        <v>0</v>
      </c>
      <c r="S147" s="126">
        <f t="shared" si="140"/>
        <v>41</v>
      </c>
      <c r="T147" s="126">
        <f t="shared" si="140"/>
        <v>0</v>
      </c>
      <c r="U147" s="126">
        <f t="shared" si="140"/>
        <v>0</v>
      </c>
      <c r="V147" s="126">
        <f t="shared" si="140"/>
        <v>0</v>
      </c>
      <c r="W147" s="126">
        <f t="shared" si="140"/>
        <v>0</v>
      </c>
      <c r="X147" s="126">
        <f t="shared" si="140"/>
        <v>0</v>
      </c>
      <c r="Y147" s="126">
        <f t="shared" si="140"/>
        <v>0</v>
      </c>
      <c r="Z147" s="126">
        <f t="shared" si="140"/>
        <v>0</v>
      </c>
      <c r="AA147" s="126">
        <f t="shared" si="140"/>
        <v>0</v>
      </c>
      <c r="AB147" s="128">
        <f t="shared" si="140"/>
        <v>0</v>
      </c>
      <c r="AC147" s="126">
        <f t="shared" si="140"/>
        <v>0</v>
      </c>
      <c r="AD147" s="126">
        <f t="shared" si="140"/>
        <v>0</v>
      </c>
      <c r="AE147" s="126">
        <f t="shared" si="140"/>
        <v>0</v>
      </c>
      <c r="AF147" s="126">
        <f t="shared" si="140"/>
        <v>0</v>
      </c>
      <c r="AG147" s="126">
        <f t="shared" si="140"/>
        <v>0</v>
      </c>
      <c r="AH147" s="126">
        <f t="shared" si="140"/>
        <v>0</v>
      </c>
      <c r="AI147" s="126">
        <f t="shared" si="140"/>
        <v>0</v>
      </c>
      <c r="AJ147" s="126">
        <f t="shared" si="140"/>
        <v>0</v>
      </c>
      <c r="AK147" s="126">
        <f t="shared" si="140"/>
        <v>0</v>
      </c>
      <c r="AL147" s="126">
        <f t="shared" si="140"/>
        <v>0</v>
      </c>
      <c r="AM147" s="126">
        <f t="shared" si="140"/>
        <v>0</v>
      </c>
      <c r="AN147" s="126">
        <f t="shared" si="140"/>
        <v>0</v>
      </c>
      <c r="AO147" s="126">
        <f t="shared" si="140"/>
        <v>0</v>
      </c>
      <c r="AP147" s="126">
        <f t="shared" si="140"/>
        <v>0</v>
      </c>
      <c r="AQ147" s="126">
        <f t="shared" si="140"/>
        <v>0</v>
      </c>
      <c r="AR147" s="126">
        <f t="shared" si="140"/>
        <v>0</v>
      </c>
      <c r="AS147" s="126">
        <f t="shared" si="140"/>
        <v>0</v>
      </c>
      <c r="AT147" s="126">
        <f t="shared" si="140"/>
        <v>0</v>
      </c>
      <c r="AU147" s="126">
        <f t="shared" si="140"/>
        <v>0</v>
      </c>
      <c r="AV147" s="126">
        <f t="shared" si="140"/>
        <v>0</v>
      </c>
      <c r="AW147" s="126">
        <f t="shared" si="140"/>
        <v>0</v>
      </c>
      <c r="AX147" s="126">
        <f t="shared" si="140"/>
        <v>0</v>
      </c>
      <c r="AY147" s="126">
        <f t="shared" si="140"/>
        <v>0</v>
      </c>
      <c r="AZ147" s="126">
        <f t="shared" si="140"/>
        <v>0</v>
      </c>
      <c r="BA147" s="126">
        <f t="shared" si="140"/>
        <v>0</v>
      </c>
      <c r="BB147" s="126">
        <f t="shared" si="140"/>
        <v>0</v>
      </c>
      <c r="BC147" s="126">
        <f t="shared" si="140"/>
        <v>0</v>
      </c>
      <c r="BD147" s="126">
        <f t="shared" si="140"/>
        <v>0</v>
      </c>
      <c r="BE147" s="126">
        <f t="shared" si="140"/>
        <v>0</v>
      </c>
      <c r="BF147" s="126">
        <f t="shared" si="140"/>
        <v>0</v>
      </c>
      <c r="BG147" s="126">
        <f t="shared" si="140"/>
        <v>0</v>
      </c>
      <c r="BH147" s="126">
        <f t="shared" si="140"/>
        <v>0</v>
      </c>
      <c r="BI147" s="126">
        <f t="shared" si="140"/>
        <v>0</v>
      </c>
    </row>
    <row r="148" s="88" customFormat="1" ht="20.25" customHeight="1" spans="1:61">
      <c r="A148" s="109" t="s">
        <v>279</v>
      </c>
      <c r="B148" s="109" t="s">
        <v>205</v>
      </c>
      <c r="C148" s="109" t="s">
        <v>116</v>
      </c>
      <c r="D148" s="125" t="s">
        <v>285</v>
      </c>
      <c r="E148" s="105">
        <f>F148+T148+AV148+BH148</f>
        <v>291</v>
      </c>
      <c r="F148" s="108">
        <f>SUM(G148:S148)</f>
        <v>291</v>
      </c>
      <c r="G148" s="112">
        <v>161</v>
      </c>
      <c r="H148" s="112">
        <v>76</v>
      </c>
      <c r="I148" s="126">
        <f t="shared" ref="I148:BI149" si="141">I149</f>
        <v>0</v>
      </c>
      <c r="J148" s="126">
        <v>13</v>
      </c>
      <c r="K148" s="126">
        <f t="shared" si="141"/>
        <v>0</v>
      </c>
      <c r="L148" s="126">
        <f t="shared" si="141"/>
        <v>0</v>
      </c>
      <c r="M148" s="126">
        <f t="shared" si="141"/>
        <v>0</v>
      </c>
      <c r="N148" s="126">
        <f t="shared" si="141"/>
        <v>0</v>
      </c>
      <c r="O148" s="126">
        <f t="shared" si="141"/>
        <v>0</v>
      </c>
      <c r="P148" s="126"/>
      <c r="Q148" s="126">
        <f t="shared" si="141"/>
        <v>0</v>
      </c>
      <c r="R148" s="126">
        <f t="shared" si="141"/>
        <v>0</v>
      </c>
      <c r="S148" s="126">
        <v>41</v>
      </c>
      <c r="T148" s="126">
        <f t="shared" si="141"/>
        <v>0</v>
      </c>
      <c r="U148" s="126">
        <f t="shared" si="141"/>
        <v>0</v>
      </c>
      <c r="V148" s="126">
        <f t="shared" si="141"/>
        <v>0</v>
      </c>
      <c r="W148" s="126">
        <f t="shared" si="141"/>
        <v>0</v>
      </c>
      <c r="X148" s="126">
        <f t="shared" si="141"/>
        <v>0</v>
      </c>
      <c r="Y148" s="126">
        <f t="shared" si="141"/>
        <v>0</v>
      </c>
      <c r="Z148" s="126">
        <f t="shared" si="141"/>
        <v>0</v>
      </c>
      <c r="AA148" s="126">
        <f t="shared" si="141"/>
        <v>0</v>
      </c>
      <c r="AB148" s="128">
        <f t="shared" si="141"/>
        <v>0</v>
      </c>
      <c r="AC148" s="126">
        <f t="shared" si="141"/>
        <v>0</v>
      </c>
      <c r="AD148" s="126">
        <f t="shared" si="141"/>
        <v>0</v>
      </c>
      <c r="AE148" s="126">
        <f t="shared" si="141"/>
        <v>0</v>
      </c>
      <c r="AF148" s="126">
        <f t="shared" si="141"/>
        <v>0</v>
      </c>
      <c r="AG148" s="126">
        <f t="shared" si="141"/>
        <v>0</v>
      </c>
      <c r="AH148" s="126">
        <f t="shared" si="141"/>
        <v>0</v>
      </c>
      <c r="AI148" s="126">
        <f t="shared" si="141"/>
        <v>0</v>
      </c>
      <c r="AJ148" s="126">
        <f t="shared" si="141"/>
        <v>0</v>
      </c>
      <c r="AK148" s="126">
        <f t="shared" si="141"/>
        <v>0</v>
      </c>
      <c r="AL148" s="126">
        <f t="shared" si="141"/>
        <v>0</v>
      </c>
      <c r="AM148" s="126">
        <f t="shared" si="141"/>
        <v>0</v>
      </c>
      <c r="AN148" s="126">
        <f t="shared" si="141"/>
        <v>0</v>
      </c>
      <c r="AO148" s="126">
        <f t="shared" si="141"/>
        <v>0</v>
      </c>
      <c r="AP148" s="126">
        <f t="shared" si="141"/>
        <v>0</v>
      </c>
      <c r="AQ148" s="126">
        <f t="shared" si="141"/>
        <v>0</v>
      </c>
      <c r="AR148" s="126">
        <f t="shared" si="141"/>
        <v>0</v>
      </c>
      <c r="AS148" s="126">
        <f t="shared" si="141"/>
        <v>0</v>
      </c>
      <c r="AT148" s="126">
        <f t="shared" si="141"/>
        <v>0</v>
      </c>
      <c r="AU148" s="126">
        <f t="shared" si="141"/>
        <v>0</v>
      </c>
      <c r="AV148" s="126">
        <f t="shared" si="141"/>
        <v>0</v>
      </c>
      <c r="AW148" s="126">
        <f t="shared" si="141"/>
        <v>0</v>
      </c>
      <c r="AX148" s="126">
        <f t="shared" si="141"/>
        <v>0</v>
      </c>
      <c r="AY148" s="126">
        <f t="shared" si="141"/>
        <v>0</v>
      </c>
      <c r="AZ148" s="126">
        <f t="shared" si="141"/>
        <v>0</v>
      </c>
      <c r="BA148" s="126">
        <f t="shared" si="141"/>
        <v>0</v>
      </c>
      <c r="BB148" s="126">
        <f t="shared" si="141"/>
        <v>0</v>
      </c>
      <c r="BC148" s="126">
        <f t="shared" si="141"/>
        <v>0</v>
      </c>
      <c r="BD148" s="126">
        <f t="shared" si="141"/>
        <v>0</v>
      </c>
      <c r="BE148" s="126">
        <f t="shared" si="141"/>
        <v>0</v>
      </c>
      <c r="BF148" s="126">
        <f t="shared" si="141"/>
        <v>0</v>
      </c>
      <c r="BG148" s="126">
        <f t="shared" si="141"/>
        <v>0</v>
      </c>
      <c r="BH148" s="126">
        <f t="shared" si="141"/>
        <v>0</v>
      </c>
      <c r="BI148" s="126">
        <f t="shared" si="141"/>
        <v>0</v>
      </c>
    </row>
    <row r="149" s="87" customFormat="1" ht="20.25" customHeight="1" spans="1:61">
      <c r="A149" s="106" t="s">
        <v>286</v>
      </c>
      <c r="B149" s="106"/>
      <c r="C149" s="106"/>
      <c r="D149" s="127" t="s">
        <v>58</v>
      </c>
      <c r="E149" s="128">
        <f>E150</f>
        <v>140</v>
      </c>
      <c r="F149" s="128">
        <f t="shared" ref="F149:H149" si="142">F150</f>
        <v>140</v>
      </c>
      <c r="G149" s="128">
        <f t="shared" si="142"/>
        <v>0</v>
      </c>
      <c r="H149" s="128">
        <f t="shared" si="142"/>
        <v>0</v>
      </c>
      <c r="I149" s="128">
        <f t="shared" si="141"/>
        <v>0</v>
      </c>
      <c r="J149" s="128">
        <f t="shared" ref="J149" si="143">J150</f>
        <v>0</v>
      </c>
      <c r="K149" s="128">
        <f t="shared" si="141"/>
        <v>0</v>
      </c>
      <c r="L149" s="128">
        <f t="shared" si="141"/>
        <v>0</v>
      </c>
      <c r="M149" s="128">
        <f t="shared" si="141"/>
        <v>0</v>
      </c>
      <c r="N149" s="128">
        <f t="shared" si="141"/>
        <v>0</v>
      </c>
      <c r="O149" s="128">
        <f t="shared" si="141"/>
        <v>0</v>
      </c>
      <c r="P149" s="128">
        <f t="shared" si="141"/>
        <v>140</v>
      </c>
      <c r="Q149" s="128">
        <f t="shared" si="141"/>
        <v>0</v>
      </c>
      <c r="R149" s="128">
        <f t="shared" si="141"/>
        <v>0</v>
      </c>
      <c r="S149" s="128">
        <f t="shared" ref="S149" si="144">S150</f>
        <v>0</v>
      </c>
      <c r="T149" s="128">
        <f t="shared" si="141"/>
        <v>0</v>
      </c>
      <c r="U149" s="128">
        <f t="shared" si="141"/>
        <v>0</v>
      </c>
      <c r="V149" s="128">
        <f t="shared" si="141"/>
        <v>0</v>
      </c>
      <c r="W149" s="128">
        <f t="shared" si="141"/>
        <v>0</v>
      </c>
      <c r="X149" s="126">
        <f t="shared" si="141"/>
        <v>0</v>
      </c>
      <c r="Y149" s="128">
        <f t="shared" si="141"/>
        <v>0</v>
      </c>
      <c r="Z149" s="128">
        <f t="shared" si="141"/>
        <v>0</v>
      </c>
      <c r="AA149" s="128">
        <f t="shared" si="141"/>
        <v>0</v>
      </c>
      <c r="AB149" s="128">
        <f t="shared" si="141"/>
        <v>0</v>
      </c>
      <c r="AC149" s="128">
        <f t="shared" si="141"/>
        <v>0</v>
      </c>
      <c r="AD149" s="128">
        <f t="shared" si="141"/>
        <v>0</v>
      </c>
      <c r="AE149" s="128">
        <f t="shared" si="141"/>
        <v>0</v>
      </c>
      <c r="AF149" s="128">
        <f t="shared" si="141"/>
        <v>0</v>
      </c>
      <c r="AG149" s="128">
        <f t="shared" si="141"/>
        <v>0</v>
      </c>
      <c r="AH149" s="128">
        <f t="shared" si="141"/>
        <v>0</v>
      </c>
      <c r="AI149" s="128">
        <f t="shared" si="141"/>
        <v>0</v>
      </c>
      <c r="AJ149" s="128">
        <f t="shared" si="141"/>
        <v>0</v>
      </c>
      <c r="AK149" s="128">
        <f t="shared" si="141"/>
        <v>0</v>
      </c>
      <c r="AL149" s="128">
        <f t="shared" si="141"/>
        <v>0</v>
      </c>
      <c r="AM149" s="128">
        <f t="shared" si="141"/>
        <v>0</v>
      </c>
      <c r="AN149" s="128">
        <f t="shared" si="141"/>
        <v>0</v>
      </c>
      <c r="AO149" s="128">
        <f t="shared" si="141"/>
        <v>0</v>
      </c>
      <c r="AP149" s="128">
        <f t="shared" si="141"/>
        <v>0</v>
      </c>
      <c r="AQ149" s="128">
        <f t="shared" si="141"/>
        <v>0</v>
      </c>
      <c r="AR149" s="128">
        <f t="shared" si="141"/>
        <v>0</v>
      </c>
      <c r="AS149" s="128">
        <f t="shared" si="141"/>
        <v>0</v>
      </c>
      <c r="AT149" s="128">
        <f t="shared" si="141"/>
        <v>0</v>
      </c>
      <c r="AU149" s="128">
        <f t="shared" si="141"/>
        <v>0</v>
      </c>
      <c r="AV149" s="128">
        <f t="shared" si="141"/>
        <v>0</v>
      </c>
      <c r="AW149" s="128">
        <f t="shared" si="141"/>
        <v>0</v>
      </c>
      <c r="AX149" s="128">
        <f t="shared" si="141"/>
        <v>0</v>
      </c>
      <c r="AY149" s="128">
        <f t="shared" si="141"/>
        <v>0</v>
      </c>
      <c r="AZ149" s="128">
        <f t="shared" si="141"/>
        <v>0</v>
      </c>
      <c r="BA149" s="128">
        <f t="shared" si="141"/>
        <v>0</v>
      </c>
      <c r="BB149" s="128">
        <f t="shared" si="141"/>
        <v>0</v>
      </c>
      <c r="BC149" s="128">
        <f t="shared" si="141"/>
        <v>0</v>
      </c>
      <c r="BD149" s="128">
        <f t="shared" si="141"/>
        <v>0</v>
      </c>
      <c r="BE149" s="128">
        <f t="shared" si="141"/>
        <v>0</v>
      </c>
      <c r="BF149" s="128">
        <f t="shared" si="141"/>
        <v>0</v>
      </c>
      <c r="BG149" s="128">
        <f t="shared" si="141"/>
        <v>0</v>
      </c>
      <c r="BH149" s="128">
        <f t="shared" si="141"/>
        <v>0</v>
      </c>
      <c r="BI149" s="128">
        <f t="shared" si="141"/>
        <v>0</v>
      </c>
    </row>
    <row r="150" s="88" customFormat="1" ht="20.25" customHeight="1" spans="1:61">
      <c r="A150" s="109"/>
      <c r="B150" s="109" t="s">
        <v>110</v>
      </c>
      <c r="C150" s="109"/>
      <c r="D150" s="125" t="s">
        <v>287</v>
      </c>
      <c r="E150" s="126">
        <f>E151</f>
        <v>140</v>
      </c>
      <c r="F150" s="126">
        <f t="shared" ref="F150:BI150" si="145">F151</f>
        <v>140</v>
      </c>
      <c r="G150" s="126">
        <f t="shared" si="145"/>
        <v>0</v>
      </c>
      <c r="H150" s="126">
        <f t="shared" si="145"/>
        <v>0</v>
      </c>
      <c r="I150" s="126">
        <f t="shared" si="145"/>
        <v>0</v>
      </c>
      <c r="J150" s="126">
        <f t="shared" si="145"/>
        <v>0</v>
      </c>
      <c r="K150" s="126">
        <f t="shared" si="145"/>
        <v>0</v>
      </c>
      <c r="L150" s="126">
        <f t="shared" si="145"/>
        <v>0</v>
      </c>
      <c r="M150" s="126">
        <f t="shared" si="145"/>
        <v>0</v>
      </c>
      <c r="N150" s="126">
        <f t="shared" si="145"/>
        <v>0</v>
      </c>
      <c r="O150" s="126">
        <f t="shared" si="145"/>
        <v>0</v>
      </c>
      <c r="P150" s="126">
        <f t="shared" si="145"/>
        <v>140</v>
      </c>
      <c r="Q150" s="126">
        <f t="shared" si="145"/>
        <v>0</v>
      </c>
      <c r="R150" s="126">
        <f t="shared" si="145"/>
        <v>0</v>
      </c>
      <c r="S150" s="126">
        <f t="shared" si="145"/>
        <v>0</v>
      </c>
      <c r="T150" s="126">
        <f t="shared" si="145"/>
        <v>0</v>
      </c>
      <c r="U150" s="126">
        <f t="shared" si="145"/>
        <v>0</v>
      </c>
      <c r="V150" s="126">
        <f t="shared" si="145"/>
        <v>0</v>
      </c>
      <c r="W150" s="126">
        <f t="shared" si="145"/>
        <v>0</v>
      </c>
      <c r="X150" s="126">
        <f t="shared" si="145"/>
        <v>0</v>
      </c>
      <c r="Y150" s="126">
        <f t="shared" si="145"/>
        <v>0</v>
      </c>
      <c r="Z150" s="126">
        <f t="shared" si="145"/>
        <v>0</v>
      </c>
      <c r="AA150" s="126">
        <f t="shared" si="145"/>
        <v>0</v>
      </c>
      <c r="AB150" s="128">
        <f t="shared" si="145"/>
        <v>0</v>
      </c>
      <c r="AC150" s="126">
        <f t="shared" si="145"/>
        <v>0</v>
      </c>
      <c r="AD150" s="126">
        <f t="shared" si="145"/>
        <v>0</v>
      </c>
      <c r="AE150" s="126">
        <f t="shared" si="145"/>
        <v>0</v>
      </c>
      <c r="AF150" s="126">
        <f t="shared" si="145"/>
        <v>0</v>
      </c>
      <c r="AG150" s="126">
        <f t="shared" si="145"/>
        <v>0</v>
      </c>
      <c r="AH150" s="126">
        <f t="shared" si="145"/>
        <v>0</v>
      </c>
      <c r="AI150" s="126">
        <f t="shared" si="145"/>
        <v>0</v>
      </c>
      <c r="AJ150" s="126">
        <f t="shared" si="145"/>
        <v>0</v>
      </c>
      <c r="AK150" s="126">
        <f t="shared" si="145"/>
        <v>0</v>
      </c>
      <c r="AL150" s="126">
        <f t="shared" si="145"/>
        <v>0</v>
      </c>
      <c r="AM150" s="126">
        <f t="shared" si="145"/>
        <v>0</v>
      </c>
      <c r="AN150" s="126">
        <f t="shared" si="145"/>
        <v>0</v>
      </c>
      <c r="AO150" s="126">
        <f t="shared" si="145"/>
        <v>0</v>
      </c>
      <c r="AP150" s="126">
        <f t="shared" si="145"/>
        <v>0</v>
      </c>
      <c r="AQ150" s="126">
        <f t="shared" si="145"/>
        <v>0</v>
      </c>
      <c r="AR150" s="126">
        <f t="shared" si="145"/>
        <v>0</v>
      </c>
      <c r="AS150" s="126">
        <f t="shared" si="145"/>
        <v>0</v>
      </c>
      <c r="AT150" s="126">
        <f t="shared" si="145"/>
        <v>0</v>
      </c>
      <c r="AU150" s="126">
        <f t="shared" si="145"/>
        <v>0</v>
      </c>
      <c r="AV150" s="126">
        <f t="shared" si="145"/>
        <v>0</v>
      </c>
      <c r="AW150" s="126">
        <f t="shared" si="145"/>
        <v>0</v>
      </c>
      <c r="AX150" s="126">
        <f t="shared" si="145"/>
        <v>0</v>
      </c>
      <c r="AY150" s="126">
        <f t="shared" si="145"/>
        <v>0</v>
      </c>
      <c r="AZ150" s="126">
        <f t="shared" si="145"/>
        <v>0</v>
      </c>
      <c r="BA150" s="126">
        <f t="shared" si="145"/>
        <v>0</v>
      </c>
      <c r="BB150" s="126">
        <f t="shared" si="145"/>
        <v>0</v>
      </c>
      <c r="BC150" s="126">
        <f t="shared" si="145"/>
        <v>0</v>
      </c>
      <c r="BD150" s="126">
        <f t="shared" si="145"/>
        <v>0</v>
      </c>
      <c r="BE150" s="126">
        <f t="shared" si="145"/>
        <v>0</v>
      </c>
      <c r="BF150" s="126">
        <f t="shared" si="145"/>
        <v>0</v>
      </c>
      <c r="BG150" s="126">
        <f t="shared" si="145"/>
        <v>0</v>
      </c>
      <c r="BH150" s="126">
        <f t="shared" si="145"/>
        <v>0</v>
      </c>
      <c r="BI150" s="126">
        <f t="shared" si="145"/>
        <v>0</v>
      </c>
    </row>
    <row r="151" s="88" customFormat="1" ht="20.25" customHeight="1" spans="1:61">
      <c r="A151" s="109" t="s">
        <v>288</v>
      </c>
      <c r="B151" s="109" t="s">
        <v>205</v>
      </c>
      <c r="C151" s="109" t="s">
        <v>108</v>
      </c>
      <c r="D151" s="125" t="s">
        <v>289</v>
      </c>
      <c r="E151" s="105">
        <f>F151+T151+AV151+BH151</f>
        <v>140</v>
      </c>
      <c r="F151" s="105">
        <f>SUM(G151:S151)</f>
        <v>140</v>
      </c>
      <c r="G151" s="126"/>
      <c r="H151" s="126"/>
      <c r="I151" s="126"/>
      <c r="J151" s="126"/>
      <c r="K151" s="126"/>
      <c r="L151" s="126"/>
      <c r="M151" s="126"/>
      <c r="N151" s="126"/>
      <c r="O151" s="126"/>
      <c r="P151" s="126">
        <v>140</v>
      </c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8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</row>
    <row r="152" s="87" customFormat="1" ht="20.25" customHeight="1" spans="1:61">
      <c r="A152" s="106" t="s">
        <v>290</v>
      </c>
      <c r="B152" s="106"/>
      <c r="C152" s="106"/>
      <c r="D152" s="127" t="s">
        <v>291</v>
      </c>
      <c r="E152" s="128">
        <f>E153+E161</f>
        <v>324.73</v>
      </c>
      <c r="F152" s="128">
        <f t="shared" ref="F152:BI152" si="146">F153+F161</f>
        <v>143</v>
      </c>
      <c r="G152" s="128">
        <f t="shared" si="146"/>
        <v>47.8</v>
      </c>
      <c r="H152" s="128">
        <f t="shared" si="146"/>
        <v>29.92</v>
      </c>
      <c r="I152" s="128">
        <f t="shared" si="146"/>
        <v>4.28</v>
      </c>
      <c r="J152" s="128">
        <f t="shared" si="146"/>
        <v>0</v>
      </c>
      <c r="K152" s="128">
        <f t="shared" si="146"/>
        <v>0</v>
      </c>
      <c r="L152" s="128">
        <f t="shared" si="146"/>
        <v>0</v>
      </c>
      <c r="M152" s="128">
        <f t="shared" si="146"/>
        <v>0</v>
      </c>
      <c r="N152" s="128">
        <f t="shared" si="146"/>
        <v>0</v>
      </c>
      <c r="O152" s="128">
        <f t="shared" si="146"/>
        <v>0</v>
      </c>
      <c r="P152" s="128">
        <f t="shared" si="146"/>
        <v>0</v>
      </c>
      <c r="Q152" s="128">
        <f t="shared" si="146"/>
        <v>0</v>
      </c>
      <c r="R152" s="128">
        <f t="shared" si="146"/>
        <v>0</v>
      </c>
      <c r="S152" s="128">
        <f t="shared" si="146"/>
        <v>61</v>
      </c>
      <c r="T152" s="128">
        <f t="shared" si="146"/>
        <v>170.13</v>
      </c>
      <c r="U152" s="128">
        <f t="shared" si="146"/>
        <v>13</v>
      </c>
      <c r="V152" s="128">
        <f t="shared" si="146"/>
        <v>7</v>
      </c>
      <c r="W152" s="128">
        <f t="shared" si="146"/>
        <v>0</v>
      </c>
      <c r="X152" s="126">
        <f t="shared" si="146"/>
        <v>18</v>
      </c>
      <c r="Y152" s="128">
        <f t="shared" si="146"/>
        <v>36</v>
      </c>
      <c r="Z152" s="128">
        <f t="shared" si="146"/>
        <v>4</v>
      </c>
      <c r="AA152" s="128">
        <f t="shared" si="146"/>
        <v>58</v>
      </c>
      <c r="AB152" s="128">
        <f t="shared" si="146"/>
        <v>0</v>
      </c>
      <c r="AC152" s="128">
        <f t="shared" si="146"/>
        <v>12.5</v>
      </c>
      <c r="AD152" s="128">
        <f t="shared" si="146"/>
        <v>2.83</v>
      </c>
      <c r="AE152" s="128">
        <f t="shared" si="146"/>
        <v>0</v>
      </c>
      <c r="AF152" s="128">
        <f t="shared" si="146"/>
        <v>0</v>
      </c>
      <c r="AG152" s="128">
        <f t="shared" si="146"/>
        <v>18.8</v>
      </c>
      <c r="AH152" s="128">
        <f t="shared" si="146"/>
        <v>0</v>
      </c>
      <c r="AI152" s="128">
        <f t="shared" si="146"/>
        <v>0</v>
      </c>
      <c r="AJ152" s="128">
        <f t="shared" si="146"/>
        <v>0</v>
      </c>
      <c r="AK152" s="128">
        <f t="shared" si="146"/>
        <v>0</v>
      </c>
      <c r="AL152" s="128">
        <f t="shared" si="146"/>
        <v>0</v>
      </c>
      <c r="AM152" s="128">
        <f t="shared" si="146"/>
        <v>0</v>
      </c>
      <c r="AN152" s="128">
        <f t="shared" si="146"/>
        <v>0</v>
      </c>
      <c r="AO152" s="128">
        <f t="shared" si="146"/>
        <v>0</v>
      </c>
      <c r="AP152" s="128">
        <f t="shared" si="146"/>
        <v>0</v>
      </c>
      <c r="AQ152" s="128">
        <f t="shared" si="146"/>
        <v>0</v>
      </c>
      <c r="AR152" s="128">
        <f t="shared" si="146"/>
        <v>0</v>
      </c>
      <c r="AS152" s="128">
        <f t="shared" si="146"/>
        <v>0</v>
      </c>
      <c r="AT152" s="128">
        <f t="shared" si="146"/>
        <v>0</v>
      </c>
      <c r="AU152" s="128">
        <f t="shared" si="146"/>
        <v>0</v>
      </c>
      <c r="AV152" s="128">
        <f t="shared" si="146"/>
        <v>0</v>
      </c>
      <c r="AW152" s="128">
        <f t="shared" si="146"/>
        <v>0</v>
      </c>
      <c r="AX152" s="128">
        <f t="shared" si="146"/>
        <v>0</v>
      </c>
      <c r="AY152" s="128">
        <f t="shared" si="146"/>
        <v>0</v>
      </c>
      <c r="AZ152" s="128">
        <f t="shared" si="146"/>
        <v>0</v>
      </c>
      <c r="BA152" s="128">
        <f t="shared" si="146"/>
        <v>0</v>
      </c>
      <c r="BB152" s="128">
        <f t="shared" si="146"/>
        <v>0</v>
      </c>
      <c r="BC152" s="128">
        <f t="shared" si="146"/>
        <v>0</v>
      </c>
      <c r="BD152" s="128">
        <f t="shared" si="146"/>
        <v>0</v>
      </c>
      <c r="BE152" s="128">
        <f t="shared" si="146"/>
        <v>0</v>
      </c>
      <c r="BF152" s="128">
        <f t="shared" si="146"/>
        <v>0</v>
      </c>
      <c r="BG152" s="128">
        <f t="shared" si="146"/>
        <v>0</v>
      </c>
      <c r="BH152" s="128">
        <f t="shared" si="146"/>
        <v>11.6</v>
      </c>
      <c r="BI152" s="128">
        <f t="shared" si="146"/>
        <v>11.6</v>
      </c>
    </row>
    <row r="153" s="88" customFormat="1" ht="20.25" customHeight="1" spans="1:61">
      <c r="A153" s="109"/>
      <c r="B153" s="109" t="s">
        <v>108</v>
      </c>
      <c r="C153" s="109"/>
      <c r="D153" s="125" t="s">
        <v>292</v>
      </c>
      <c r="E153" s="126">
        <f>SUM(E154:E160)</f>
        <v>181.43</v>
      </c>
      <c r="F153" s="126">
        <f t="shared" ref="F153:H153" si="147">SUM(F154:F160)</f>
        <v>143</v>
      </c>
      <c r="G153" s="126">
        <f t="shared" si="147"/>
        <v>47.8</v>
      </c>
      <c r="H153" s="126">
        <f t="shared" si="147"/>
        <v>29.92</v>
      </c>
      <c r="I153" s="126">
        <f t="shared" ref="I153" si="148">SUM(I154:I160)</f>
        <v>4.28</v>
      </c>
      <c r="J153" s="126">
        <f t="shared" ref="J153" si="149">SUM(J154:J160)</f>
        <v>0</v>
      </c>
      <c r="K153" s="126">
        <f t="shared" ref="K153" si="150">SUM(K154:K160)</f>
        <v>0</v>
      </c>
      <c r="L153" s="126">
        <f t="shared" ref="L153" si="151">SUM(L154:L160)</f>
        <v>0</v>
      </c>
      <c r="M153" s="126">
        <f t="shared" ref="M153" si="152">SUM(M154:M160)</f>
        <v>0</v>
      </c>
      <c r="N153" s="126">
        <f t="shared" ref="N153" si="153">SUM(N154:N160)</f>
        <v>0</v>
      </c>
      <c r="O153" s="126">
        <f t="shared" ref="O153" si="154">SUM(O154:O160)</f>
        <v>0</v>
      </c>
      <c r="P153" s="126">
        <f t="shared" ref="P153" si="155">SUM(P154:P160)</f>
        <v>0</v>
      </c>
      <c r="Q153" s="126">
        <f t="shared" ref="Q153" si="156">SUM(Q154:Q160)</f>
        <v>0</v>
      </c>
      <c r="R153" s="126">
        <f t="shared" ref="R153" si="157">SUM(R154:R160)</f>
        <v>0</v>
      </c>
      <c r="S153" s="126">
        <f t="shared" ref="S153" si="158">SUM(S154:S160)</f>
        <v>61</v>
      </c>
      <c r="T153" s="126">
        <f t="shared" ref="T153" si="159">SUM(T154:T160)</f>
        <v>28.43</v>
      </c>
      <c r="U153" s="126">
        <f t="shared" ref="U153" si="160">SUM(U154:U160)</f>
        <v>8</v>
      </c>
      <c r="V153" s="126">
        <f t="shared" ref="V153" si="161">SUM(V154:V160)</f>
        <v>2</v>
      </c>
      <c r="W153" s="126">
        <f t="shared" ref="W153" si="162">SUM(W154:W160)</f>
        <v>0</v>
      </c>
      <c r="X153" s="126">
        <f t="shared" ref="X153" si="163">SUM(X154:X160)</f>
        <v>0</v>
      </c>
      <c r="Y153" s="126">
        <f t="shared" ref="Y153" si="164">SUM(Y154:Y160)</f>
        <v>0</v>
      </c>
      <c r="Z153" s="126">
        <f t="shared" ref="Z153" si="165">SUM(Z154:Z160)</f>
        <v>2</v>
      </c>
      <c r="AA153" s="126">
        <f t="shared" ref="AA153" si="166">SUM(AA154:AA160)</f>
        <v>0</v>
      </c>
      <c r="AB153" s="128">
        <f t="shared" ref="AB153" si="167">SUM(AB154:AB160)</f>
        <v>0</v>
      </c>
      <c r="AC153" s="126">
        <f t="shared" ref="AC153" si="168">SUM(AC154:AC160)</f>
        <v>12.5</v>
      </c>
      <c r="AD153" s="126">
        <f t="shared" ref="AD153" si="169">SUM(AD154:AD160)</f>
        <v>2.83</v>
      </c>
      <c r="AE153" s="126">
        <f t="shared" ref="AE153" si="170">SUM(AE154:AE160)</f>
        <v>0</v>
      </c>
      <c r="AF153" s="126">
        <f t="shared" ref="AF153" si="171">SUM(AF154:AF160)</f>
        <v>0</v>
      </c>
      <c r="AG153" s="126">
        <f t="shared" ref="AG153" si="172">SUM(AG154:AG160)</f>
        <v>1.1</v>
      </c>
      <c r="AH153" s="126">
        <f t="shared" ref="AH153" si="173">SUM(AH154:AH160)</f>
        <v>0</v>
      </c>
      <c r="AI153" s="126">
        <f t="shared" ref="AI153" si="174">SUM(AI154:AI160)</f>
        <v>0</v>
      </c>
      <c r="AJ153" s="126">
        <f t="shared" ref="AJ153" si="175">SUM(AJ154:AJ160)</f>
        <v>0</v>
      </c>
      <c r="AK153" s="126">
        <f t="shared" ref="AK153" si="176">SUM(AK154:AK160)</f>
        <v>0</v>
      </c>
      <c r="AL153" s="126">
        <f t="shared" ref="AL153" si="177">SUM(AL154:AL160)</f>
        <v>0</v>
      </c>
      <c r="AM153" s="126">
        <f t="shared" ref="AM153" si="178">SUM(AM154:AM160)</f>
        <v>0</v>
      </c>
      <c r="AN153" s="126">
        <f t="shared" ref="AN153" si="179">SUM(AN154:AN160)</f>
        <v>0</v>
      </c>
      <c r="AO153" s="126">
        <f t="shared" ref="AO153" si="180">SUM(AO154:AO160)</f>
        <v>0</v>
      </c>
      <c r="AP153" s="126">
        <f t="shared" ref="AP153" si="181">SUM(AP154:AP160)</f>
        <v>0</v>
      </c>
      <c r="AQ153" s="126">
        <f t="shared" ref="AQ153" si="182">SUM(AQ154:AQ160)</f>
        <v>0</v>
      </c>
      <c r="AR153" s="126">
        <f t="shared" ref="AR153" si="183">SUM(AR154:AR160)</f>
        <v>0</v>
      </c>
      <c r="AS153" s="126">
        <f t="shared" ref="AS153" si="184">SUM(AS154:AS160)</f>
        <v>0</v>
      </c>
      <c r="AT153" s="126">
        <f t="shared" ref="AT153" si="185">SUM(AT154:AT160)</f>
        <v>0</v>
      </c>
      <c r="AU153" s="126">
        <f t="shared" ref="AU153" si="186">SUM(AU154:AU160)</f>
        <v>0</v>
      </c>
      <c r="AV153" s="126">
        <f t="shared" ref="AV153" si="187">SUM(AV154:AV160)</f>
        <v>0</v>
      </c>
      <c r="AW153" s="126">
        <f t="shared" ref="AW153" si="188">SUM(AW154:AW160)</f>
        <v>0</v>
      </c>
      <c r="AX153" s="126">
        <f t="shared" ref="AX153" si="189">SUM(AX154:AX160)</f>
        <v>0</v>
      </c>
      <c r="AY153" s="126">
        <f t="shared" ref="AY153" si="190">SUM(AY154:AY160)</f>
        <v>0</v>
      </c>
      <c r="AZ153" s="126">
        <f t="shared" ref="AZ153" si="191">SUM(AZ154:AZ160)</f>
        <v>0</v>
      </c>
      <c r="BA153" s="126">
        <f t="shared" ref="BA153" si="192">SUM(BA154:BA160)</f>
        <v>0</v>
      </c>
      <c r="BB153" s="126">
        <f t="shared" ref="BB153" si="193">SUM(BB154:BB160)</f>
        <v>0</v>
      </c>
      <c r="BC153" s="126">
        <f t="shared" ref="BC153" si="194">SUM(BC154:BC160)</f>
        <v>0</v>
      </c>
      <c r="BD153" s="126">
        <f t="shared" ref="BD153" si="195">SUM(BD154:BD160)</f>
        <v>0</v>
      </c>
      <c r="BE153" s="126">
        <f t="shared" ref="BE153" si="196">SUM(BE154:BE160)</f>
        <v>0</v>
      </c>
      <c r="BF153" s="126">
        <f t="shared" ref="BF153" si="197">SUM(BF154:BF160)</f>
        <v>0</v>
      </c>
      <c r="BG153" s="126">
        <f t="shared" ref="BG153" si="198">SUM(BG154:BG160)</f>
        <v>0</v>
      </c>
      <c r="BH153" s="126">
        <f t="shared" ref="BH153" si="199">SUM(BH154:BH160)</f>
        <v>10</v>
      </c>
      <c r="BI153" s="126">
        <f t="shared" ref="BI153" si="200">SUM(BI154:BI160)</f>
        <v>10</v>
      </c>
    </row>
    <row r="154" s="88" customFormat="1" ht="20.25" customHeight="1" spans="1:61">
      <c r="A154" s="109" t="s">
        <v>290</v>
      </c>
      <c r="B154" s="109" t="s">
        <v>108</v>
      </c>
      <c r="C154" s="109" t="s">
        <v>108</v>
      </c>
      <c r="D154" s="129" t="s">
        <v>193</v>
      </c>
      <c r="E154" s="105">
        <f t="shared" ref="E154:E160" si="201">F154+T154+AV154+BH154</f>
        <v>87.7</v>
      </c>
      <c r="F154" s="105">
        <f>SUM(G154:S154)</f>
        <v>71</v>
      </c>
      <c r="G154" s="130">
        <v>41</v>
      </c>
      <c r="H154" s="130">
        <v>26</v>
      </c>
      <c r="I154" s="131">
        <v>4</v>
      </c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05">
        <f>SUM(U154:AU154)</f>
        <v>16.7</v>
      </c>
      <c r="U154" s="131">
        <v>7.68</v>
      </c>
      <c r="V154" s="131">
        <v>1.92</v>
      </c>
      <c r="W154" s="126"/>
      <c r="X154" s="126"/>
      <c r="Y154" s="126"/>
      <c r="Z154" s="131">
        <v>1.92</v>
      </c>
      <c r="AA154" s="126"/>
      <c r="AB154" s="128"/>
      <c r="AC154" s="131">
        <v>2.4</v>
      </c>
      <c r="AD154" s="126">
        <v>2.72</v>
      </c>
      <c r="AE154" s="126"/>
      <c r="AF154" s="126"/>
      <c r="AG154" s="131">
        <v>0.06</v>
      </c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</row>
    <row r="155" s="88" customFormat="1" ht="20.25" customHeight="1" spans="1:61">
      <c r="A155" s="109" t="s">
        <v>290</v>
      </c>
      <c r="B155" s="109" t="s">
        <v>108</v>
      </c>
      <c r="C155" s="109" t="s">
        <v>110</v>
      </c>
      <c r="D155" s="129" t="s">
        <v>293</v>
      </c>
      <c r="E155" s="105">
        <f t="shared" si="201"/>
        <v>20</v>
      </c>
      <c r="F155" s="105">
        <f t="shared" ref="F155:F160" si="202">SUM(G155:S155)</f>
        <v>0</v>
      </c>
      <c r="G155" s="131"/>
      <c r="H155" s="131"/>
      <c r="I155" s="131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05">
        <f>SUM(U155:AU155)</f>
        <v>10</v>
      </c>
      <c r="U155" s="131"/>
      <c r="V155" s="131"/>
      <c r="W155" s="126"/>
      <c r="X155" s="126"/>
      <c r="Y155" s="126"/>
      <c r="Z155" s="131"/>
      <c r="AA155" s="126"/>
      <c r="AB155" s="128"/>
      <c r="AC155" s="131">
        <v>10</v>
      </c>
      <c r="AD155" s="126"/>
      <c r="AE155" s="126"/>
      <c r="AF155" s="126"/>
      <c r="AG155" s="131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34">
        <f>BI155</f>
        <v>10</v>
      </c>
      <c r="BI155" s="126">
        <v>10</v>
      </c>
    </row>
    <row r="156" s="88" customFormat="1" ht="20.25" customHeight="1" spans="1:61">
      <c r="A156" s="109" t="s">
        <v>290</v>
      </c>
      <c r="B156" s="109" t="s">
        <v>108</v>
      </c>
      <c r="C156" s="109" t="s">
        <v>118</v>
      </c>
      <c r="D156" s="125" t="s">
        <v>294</v>
      </c>
      <c r="E156" s="105">
        <f t="shared" si="201"/>
        <v>0</v>
      </c>
      <c r="F156" s="105">
        <f t="shared" si="202"/>
        <v>0</v>
      </c>
      <c r="G156" s="131"/>
      <c r="H156" s="131"/>
      <c r="I156" s="131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31"/>
      <c r="V156" s="131"/>
      <c r="W156" s="126"/>
      <c r="X156" s="126"/>
      <c r="Y156" s="126"/>
      <c r="Z156" s="131"/>
      <c r="AA156" s="126"/>
      <c r="AB156" s="128"/>
      <c r="AC156" s="131"/>
      <c r="AD156" s="126"/>
      <c r="AE156" s="126"/>
      <c r="AF156" s="126"/>
      <c r="AG156" s="131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</row>
    <row r="157" s="88" customFormat="1" ht="20.25" customHeight="1" spans="1:61">
      <c r="A157" s="109" t="s">
        <v>290</v>
      </c>
      <c r="B157" s="109" t="s">
        <v>108</v>
      </c>
      <c r="C157" s="109" t="s">
        <v>112</v>
      </c>
      <c r="D157" s="125" t="s">
        <v>295</v>
      </c>
      <c r="E157" s="105">
        <f t="shared" si="201"/>
        <v>0</v>
      </c>
      <c r="F157" s="105">
        <f t="shared" si="202"/>
        <v>0</v>
      </c>
      <c r="G157" s="131"/>
      <c r="H157" s="131"/>
      <c r="I157" s="131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31"/>
      <c r="V157" s="131"/>
      <c r="W157" s="126"/>
      <c r="X157" s="126"/>
      <c r="Y157" s="126"/>
      <c r="Z157" s="131"/>
      <c r="AA157" s="126"/>
      <c r="AB157" s="128"/>
      <c r="AC157" s="131"/>
      <c r="AD157" s="126"/>
      <c r="AE157" s="126"/>
      <c r="AF157" s="126"/>
      <c r="AG157" s="131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</row>
    <row r="158" s="88" customFormat="1" ht="20.25" customHeight="1" spans="1:61">
      <c r="A158" s="109" t="s">
        <v>290</v>
      </c>
      <c r="B158" s="109" t="s">
        <v>108</v>
      </c>
      <c r="C158" s="109" t="s">
        <v>114</v>
      </c>
      <c r="D158" s="125" t="s">
        <v>296</v>
      </c>
      <c r="E158" s="105">
        <f t="shared" si="201"/>
        <v>0</v>
      </c>
      <c r="F158" s="105">
        <f t="shared" si="202"/>
        <v>0</v>
      </c>
      <c r="G158" s="131"/>
      <c r="H158" s="131"/>
      <c r="I158" s="131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31"/>
      <c r="V158" s="131"/>
      <c r="W158" s="126"/>
      <c r="X158" s="126"/>
      <c r="Y158" s="126"/>
      <c r="Z158" s="131"/>
      <c r="AA158" s="126"/>
      <c r="AB158" s="128"/>
      <c r="AC158" s="131"/>
      <c r="AD158" s="126"/>
      <c r="AE158" s="126"/>
      <c r="AF158" s="126"/>
      <c r="AG158" s="131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</row>
    <row r="159" s="88" customFormat="1" ht="20.25" customHeight="1" spans="1:61">
      <c r="A159" s="109" t="s">
        <v>290</v>
      </c>
      <c r="B159" s="109" t="s">
        <v>108</v>
      </c>
      <c r="C159" s="109" t="s">
        <v>297</v>
      </c>
      <c r="D159" s="125" t="s">
        <v>298</v>
      </c>
      <c r="E159" s="105">
        <f t="shared" si="201"/>
        <v>0</v>
      </c>
      <c r="F159" s="105">
        <f t="shared" si="202"/>
        <v>0</v>
      </c>
      <c r="G159" s="131"/>
      <c r="H159" s="131"/>
      <c r="I159" s="131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31"/>
      <c r="V159" s="131"/>
      <c r="W159" s="126"/>
      <c r="X159" s="126"/>
      <c r="Y159" s="126"/>
      <c r="Z159" s="131"/>
      <c r="AA159" s="126"/>
      <c r="AB159" s="128"/>
      <c r="AC159" s="131"/>
      <c r="AD159" s="126"/>
      <c r="AE159" s="126"/>
      <c r="AF159" s="126"/>
      <c r="AG159" s="131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</row>
    <row r="160" s="88" customFormat="1" ht="20.25" customHeight="1" spans="1:61">
      <c r="A160" s="109" t="s">
        <v>290</v>
      </c>
      <c r="B160" s="109" t="s">
        <v>108</v>
      </c>
      <c r="C160" s="109" t="s">
        <v>116</v>
      </c>
      <c r="D160" s="125" t="s">
        <v>158</v>
      </c>
      <c r="E160" s="105">
        <f t="shared" si="201"/>
        <v>73.73</v>
      </c>
      <c r="F160" s="105">
        <f t="shared" si="202"/>
        <v>72</v>
      </c>
      <c r="G160" s="130">
        <v>6.8</v>
      </c>
      <c r="H160" s="130">
        <v>3.92</v>
      </c>
      <c r="I160" s="131">
        <v>0.28</v>
      </c>
      <c r="J160" s="126"/>
      <c r="K160" s="126"/>
      <c r="L160" s="126"/>
      <c r="M160" s="126"/>
      <c r="N160" s="126"/>
      <c r="O160" s="126"/>
      <c r="P160" s="126"/>
      <c r="Q160" s="126"/>
      <c r="R160" s="126"/>
      <c r="S160" s="126">
        <v>61</v>
      </c>
      <c r="T160" s="105">
        <f>SUM(U160:AU160)</f>
        <v>1.73</v>
      </c>
      <c r="U160" s="131">
        <v>0.32</v>
      </c>
      <c r="V160" s="131">
        <v>0.08</v>
      </c>
      <c r="W160" s="126"/>
      <c r="X160" s="126"/>
      <c r="Y160" s="126"/>
      <c r="Z160" s="131">
        <v>0.08</v>
      </c>
      <c r="AA160" s="126"/>
      <c r="AB160" s="128"/>
      <c r="AC160" s="131">
        <v>0.1</v>
      </c>
      <c r="AD160" s="126">
        <v>0.11</v>
      </c>
      <c r="AE160" s="126"/>
      <c r="AF160" s="126"/>
      <c r="AG160" s="131">
        <v>1.04</v>
      </c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</row>
    <row r="161" s="88" customFormat="1" ht="20.25" customHeight="1" spans="1:61">
      <c r="A161" s="109"/>
      <c r="B161" s="109" t="s">
        <v>110</v>
      </c>
      <c r="C161" s="109"/>
      <c r="D161" s="125" t="s">
        <v>299</v>
      </c>
      <c r="E161" s="132">
        <f>E162</f>
        <v>143.3</v>
      </c>
      <c r="F161" s="132">
        <f t="shared" ref="F161:BI161" si="203">F162</f>
        <v>0</v>
      </c>
      <c r="G161" s="132">
        <f t="shared" si="203"/>
        <v>0</v>
      </c>
      <c r="H161" s="132">
        <f t="shared" si="203"/>
        <v>0</v>
      </c>
      <c r="I161" s="132">
        <f t="shared" si="203"/>
        <v>0</v>
      </c>
      <c r="J161" s="132">
        <f t="shared" si="203"/>
        <v>0</v>
      </c>
      <c r="K161" s="132">
        <f t="shared" si="203"/>
        <v>0</v>
      </c>
      <c r="L161" s="132">
        <f t="shared" si="203"/>
        <v>0</v>
      </c>
      <c r="M161" s="132">
        <f t="shared" si="203"/>
        <v>0</v>
      </c>
      <c r="N161" s="132">
        <f t="shared" si="203"/>
        <v>0</v>
      </c>
      <c r="O161" s="132">
        <f t="shared" si="203"/>
        <v>0</v>
      </c>
      <c r="P161" s="132">
        <f t="shared" si="203"/>
        <v>0</v>
      </c>
      <c r="Q161" s="132">
        <f t="shared" si="203"/>
        <v>0</v>
      </c>
      <c r="R161" s="132">
        <f t="shared" si="203"/>
        <v>0</v>
      </c>
      <c r="S161" s="132">
        <f t="shared" si="203"/>
        <v>0</v>
      </c>
      <c r="T161" s="132">
        <f t="shared" si="203"/>
        <v>141.7</v>
      </c>
      <c r="U161" s="132">
        <f t="shared" si="203"/>
        <v>5</v>
      </c>
      <c r="V161" s="132">
        <f t="shared" si="203"/>
        <v>5</v>
      </c>
      <c r="W161" s="132">
        <f t="shared" si="203"/>
        <v>0</v>
      </c>
      <c r="X161" s="132">
        <f t="shared" si="203"/>
        <v>18</v>
      </c>
      <c r="Y161" s="132">
        <f t="shared" si="203"/>
        <v>36</v>
      </c>
      <c r="Z161" s="132">
        <f t="shared" si="203"/>
        <v>2</v>
      </c>
      <c r="AA161" s="132">
        <f t="shared" si="203"/>
        <v>58</v>
      </c>
      <c r="AB161" s="133">
        <f t="shared" si="203"/>
        <v>0</v>
      </c>
      <c r="AC161" s="132">
        <f t="shared" si="203"/>
        <v>0</v>
      </c>
      <c r="AD161" s="132">
        <f t="shared" si="203"/>
        <v>0</v>
      </c>
      <c r="AE161" s="132">
        <f t="shared" si="203"/>
        <v>0</v>
      </c>
      <c r="AF161" s="132">
        <f t="shared" si="203"/>
        <v>0</v>
      </c>
      <c r="AG161" s="132">
        <f t="shared" si="203"/>
        <v>17.7</v>
      </c>
      <c r="AH161" s="132">
        <f t="shared" si="203"/>
        <v>0</v>
      </c>
      <c r="AI161" s="132">
        <f t="shared" si="203"/>
        <v>0</v>
      </c>
      <c r="AJ161" s="132">
        <f t="shared" si="203"/>
        <v>0</v>
      </c>
      <c r="AK161" s="132">
        <f t="shared" si="203"/>
        <v>0</v>
      </c>
      <c r="AL161" s="132">
        <f t="shared" si="203"/>
        <v>0</v>
      </c>
      <c r="AM161" s="132">
        <f t="shared" si="203"/>
        <v>0</v>
      </c>
      <c r="AN161" s="132">
        <f t="shared" si="203"/>
        <v>0</v>
      </c>
      <c r="AO161" s="132">
        <f t="shared" si="203"/>
        <v>0</v>
      </c>
      <c r="AP161" s="132">
        <f t="shared" si="203"/>
        <v>0</v>
      </c>
      <c r="AQ161" s="132">
        <f t="shared" si="203"/>
        <v>0</v>
      </c>
      <c r="AR161" s="132">
        <f t="shared" si="203"/>
        <v>0</v>
      </c>
      <c r="AS161" s="132">
        <f t="shared" si="203"/>
        <v>0</v>
      </c>
      <c r="AT161" s="132">
        <f t="shared" si="203"/>
        <v>0</v>
      </c>
      <c r="AU161" s="132">
        <f t="shared" si="203"/>
        <v>0</v>
      </c>
      <c r="AV161" s="132">
        <f t="shared" si="203"/>
        <v>0</v>
      </c>
      <c r="AW161" s="132">
        <f t="shared" si="203"/>
        <v>0</v>
      </c>
      <c r="AX161" s="132">
        <f t="shared" si="203"/>
        <v>0</v>
      </c>
      <c r="AY161" s="132">
        <f t="shared" si="203"/>
        <v>0</v>
      </c>
      <c r="AZ161" s="132">
        <f t="shared" si="203"/>
        <v>0</v>
      </c>
      <c r="BA161" s="132">
        <f t="shared" si="203"/>
        <v>0</v>
      </c>
      <c r="BB161" s="132">
        <f t="shared" si="203"/>
        <v>0</v>
      </c>
      <c r="BC161" s="132">
        <f t="shared" si="203"/>
        <v>0</v>
      </c>
      <c r="BD161" s="132">
        <f t="shared" si="203"/>
        <v>0</v>
      </c>
      <c r="BE161" s="132">
        <f t="shared" si="203"/>
        <v>0</v>
      </c>
      <c r="BF161" s="132">
        <f t="shared" si="203"/>
        <v>0</v>
      </c>
      <c r="BG161" s="132">
        <f t="shared" si="203"/>
        <v>0</v>
      </c>
      <c r="BH161" s="132">
        <f t="shared" si="203"/>
        <v>1.6</v>
      </c>
      <c r="BI161" s="132">
        <f t="shared" si="203"/>
        <v>1.6</v>
      </c>
    </row>
    <row r="162" s="88" customFormat="1" ht="20.25" customHeight="1" spans="1:61">
      <c r="A162" s="109" t="s">
        <v>290</v>
      </c>
      <c r="B162" s="109" t="s">
        <v>110</v>
      </c>
      <c r="C162" s="109" t="s">
        <v>118</v>
      </c>
      <c r="D162" s="125" t="s">
        <v>300</v>
      </c>
      <c r="E162" s="105">
        <f>F162+T162+AV162+BH162</f>
        <v>143.3</v>
      </c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05">
        <f>SUM(U162:AU162)</f>
        <v>141.7</v>
      </c>
      <c r="U162" s="126">
        <v>5</v>
      </c>
      <c r="V162" s="126">
        <v>5</v>
      </c>
      <c r="W162" s="126"/>
      <c r="X162" s="126">
        <v>18</v>
      </c>
      <c r="Y162" s="126">
        <v>36</v>
      </c>
      <c r="Z162" s="126">
        <v>2</v>
      </c>
      <c r="AA162" s="126">
        <v>58</v>
      </c>
      <c r="AB162" s="128"/>
      <c r="AC162" s="126"/>
      <c r="AD162" s="126"/>
      <c r="AE162" s="126"/>
      <c r="AF162" s="126"/>
      <c r="AG162" s="126">
        <v>17.7</v>
      </c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34">
        <f>BI162</f>
        <v>1.6</v>
      </c>
      <c r="BI162" s="126">
        <v>1.6</v>
      </c>
    </row>
  </sheetData>
  <sheetProtection formatCells="0" formatColumns="0" formatRows="0"/>
  <mergeCells count="23">
    <mergeCell ref="A1:BI1"/>
    <mergeCell ref="F4:I4"/>
    <mergeCell ref="K4:O4"/>
    <mergeCell ref="Q4:S4"/>
    <mergeCell ref="U4:AH4"/>
    <mergeCell ref="AK4:AM4"/>
    <mergeCell ref="AN4:AP4"/>
    <mergeCell ref="AW4:AY4"/>
    <mergeCell ref="AZ4:BD4"/>
    <mergeCell ref="F5:S5"/>
    <mergeCell ref="T5:AU5"/>
    <mergeCell ref="AV5:BG5"/>
    <mergeCell ref="BH5:BI5"/>
    <mergeCell ref="A6:A7"/>
    <mergeCell ref="B6:B7"/>
    <mergeCell ref="C6:C7"/>
    <mergeCell ref="D4:D7"/>
    <mergeCell ref="E4:E5"/>
    <mergeCell ref="E6:E7"/>
    <mergeCell ref="F6:F7"/>
    <mergeCell ref="T6:T7"/>
    <mergeCell ref="AV6:A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workbookViewId="0">
      <selection activeCell="F12" sqref="F12"/>
    </sheetView>
  </sheetViews>
  <sheetFormatPr defaultColWidth="9" defaultRowHeight="14.25"/>
  <cols>
    <col min="1" max="3" width="5.875" style="59" customWidth="1"/>
    <col min="4" max="4" width="37.25" style="59" customWidth="1"/>
    <col min="5" max="7" width="13.375" style="59" customWidth="1"/>
    <col min="8" max="8" width="18.875" style="59" customWidth="1"/>
    <col min="9" max="16" width="9.875" style="59" customWidth="1"/>
    <col min="17" max="16384" width="9" style="59"/>
  </cols>
  <sheetData>
    <row r="1" ht="22.5" customHeight="1" spans="1:16">
      <c r="A1" s="73" t="s">
        <v>518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customHeight="1" spans="1:16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84" t="s">
        <v>519</v>
      </c>
    </row>
    <row r="3" customHeight="1" spans="1:16">
      <c r="A3" s="74" t="s">
        <v>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84" t="s">
        <v>4</v>
      </c>
    </row>
    <row r="4" ht="35.25" customHeight="1" spans="1:16">
      <c r="A4" s="75" t="s">
        <v>406</v>
      </c>
      <c r="B4" s="76"/>
      <c r="C4" s="77"/>
      <c r="D4" s="78" t="s">
        <v>303</v>
      </c>
      <c r="E4" s="75" t="s">
        <v>407</v>
      </c>
      <c r="F4" s="76"/>
      <c r="G4" s="77"/>
      <c r="H4" s="75" t="s">
        <v>408</v>
      </c>
      <c r="I4" s="76"/>
      <c r="J4" s="76"/>
      <c r="K4" s="76"/>
      <c r="L4" s="76"/>
      <c r="M4" s="76"/>
      <c r="N4" s="76"/>
      <c r="O4" s="76"/>
      <c r="P4" s="77"/>
    </row>
    <row r="5" ht="24" customHeight="1" spans="1:16">
      <c r="A5" s="79" t="s">
        <v>99</v>
      </c>
      <c r="B5" s="80" t="s">
        <v>100</v>
      </c>
      <c r="C5" s="80" t="s">
        <v>101</v>
      </c>
      <c r="D5" s="81"/>
      <c r="E5" s="80" t="s">
        <v>102</v>
      </c>
      <c r="F5" s="80" t="s">
        <v>409</v>
      </c>
      <c r="G5" s="80" t="s">
        <v>410</v>
      </c>
      <c r="H5" s="80" t="s">
        <v>102</v>
      </c>
      <c r="I5" s="80" t="s">
        <v>305</v>
      </c>
      <c r="J5" s="80" t="s">
        <v>411</v>
      </c>
      <c r="K5" s="80" t="s">
        <v>412</v>
      </c>
      <c r="L5" s="80" t="s">
        <v>413</v>
      </c>
      <c r="M5" s="80" t="s">
        <v>309</v>
      </c>
      <c r="N5" s="80" t="s">
        <v>310</v>
      </c>
      <c r="O5" s="80" t="s">
        <v>414</v>
      </c>
      <c r="P5" s="80" t="s">
        <v>66</v>
      </c>
    </row>
    <row r="6" s="72" customFormat="1" ht="22.5" customHeight="1" spans="1:16">
      <c r="A6" s="82">
        <v>212</v>
      </c>
      <c r="B6" s="82"/>
      <c r="C6" s="82"/>
      <c r="D6" s="82" t="s">
        <v>42</v>
      </c>
      <c r="E6" s="83">
        <v>1950</v>
      </c>
      <c r="F6" s="83"/>
      <c r="G6" s="83">
        <v>1950</v>
      </c>
      <c r="H6" s="83">
        <v>1950</v>
      </c>
      <c r="I6" s="83"/>
      <c r="J6" s="83">
        <v>1950</v>
      </c>
      <c r="K6" s="83"/>
      <c r="L6" s="83"/>
      <c r="M6" s="83"/>
      <c r="N6" s="83"/>
      <c r="O6" s="83"/>
      <c r="P6" s="83"/>
    </row>
    <row r="7" s="72" customFormat="1" ht="22.5" customHeight="1" spans="1:16">
      <c r="A7" s="82"/>
      <c r="B7" s="82">
        <v>14</v>
      </c>
      <c r="C7" s="82"/>
      <c r="D7" s="82" t="s">
        <v>520</v>
      </c>
      <c r="E7" s="83">
        <v>1950</v>
      </c>
      <c r="F7" s="83"/>
      <c r="G7" s="83">
        <v>1950</v>
      </c>
      <c r="H7" s="83">
        <v>1950</v>
      </c>
      <c r="I7" s="83"/>
      <c r="J7" s="83">
        <v>1950</v>
      </c>
      <c r="K7" s="83"/>
      <c r="L7" s="83"/>
      <c r="M7" s="83"/>
      <c r="N7" s="83"/>
      <c r="O7" s="83"/>
      <c r="P7" s="83"/>
    </row>
    <row r="8" s="72" customFormat="1" ht="22.5" customHeight="1" spans="1:16">
      <c r="A8" s="82"/>
      <c r="B8" s="82"/>
      <c r="C8" s="82">
        <v>1</v>
      </c>
      <c r="D8" s="82" t="s">
        <v>521</v>
      </c>
      <c r="E8" s="83">
        <v>1950</v>
      </c>
      <c r="F8" s="83"/>
      <c r="G8" s="83">
        <v>1950</v>
      </c>
      <c r="H8" s="83">
        <v>1950</v>
      </c>
      <c r="I8" s="83"/>
      <c r="J8" s="83">
        <v>1950</v>
      </c>
      <c r="K8" s="83"/>
      <c r="L8" s="83"/>
      <c r="M8" s="83"/>
      <c r="N8" s="83"/>
      <c r="O8" s="83"/>
      <c r="P8" s="83"/>
    </row>
    <row r="9" s="72" customFormat="1" ht="22.5" customHeight="1" spans="1:16">
      <c r="A9" s="82"/>
      <c r="B9" s="82"/>
      <c r="C9" s="82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="72" customFormat="1" ht="22.5" customHeight="1" spans="1:16">
      <c r="A10" s="82"/>
      <c r="B10" s="82"/>
      <c r="C10" s="82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="72" customFormat="1" ht="22.5" customHeight="1" spans="1:16">
      <c r="A11" s="82"/>
      <c r="B11" s="82"/>
      <c r="C11" s="82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="72" customFormat="1" ht="22.5" customHeight="1" spans="1:16">
      <c r="A12" s="82"/>
      <c r="B12" s="82"/>
      <c r="C12" s="82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="72" customFormat="1" ht="22.5" customHeight="1" spans="1:16">
      <c r="A13" s="82"/>
      <c r="B13" s="82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</sheetData>
  <sheetProtection formatCells="0" formatColumns="0" formatRows="0"/>
  <mergeCells count="5">
    <mergeCell ref="A1:P1"/>
    <mergeCell ref="A4:C4"/>
    <mergeCell ref="E4:G4"/>
    <mergeCell ref="H4:P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4" sqref="A14"/>
    </sheetView>
  </sheetViews>
  <sheetFormatPr defaultColWidth="9" defaultRowHeight="14.25" outlineLevelCol="1"/>
  <cols>
    <col min="1" max="1" width="37.375" customWidth="1"/>
    <col min="2" max="2" width="49.75" customWidth="1"/>
  </cols>
  <sheetData>
    <row r="1" customHeight="1" spans="1:2">
      <c r="A1" s="60"/>
      <c r="B1" s="61"/>
    </row>
    <row r="2" ht="27" customHeight="1" spans="1:2">
      <c r="A2" s="62" t="s">
        <v>522</v>
      </c>
      <c r="B2" s="63"/>
    </row>
    <row r="3" ht="27" customHeight="1" spans="1:2">
      <c r="A3" s="62"/>
      <c r="B3" s="64" t="s">
        <v>523</v>
      </c>
    </row>
    <row r="4" customHeight="1" spans="2:2">
      <c r="B4" s="64" t="s">
        <v>4</v>
      </c>
    </row>
    <row r="5" s="59" customFormat="1" ht="55.5" customHeight="1" spans="1:2">
      <c r="A5" s="65" t="s">
        <v>524</v>
      </c>
      <c r="B5" s="65" t="s">
        <v>8</v>
      </c>
    </row>
    <row r="6" s="59" customFormat="1" ht="27.75" customHeight="1" spans="1:2">
      <c r="A6" s="66" t="s">
        <v>525</v>
      </c>
      <c r="B6" s="67">
        <f>B7+B8+B9</f>
        <v>279.7</v>
      </c>
    </row>
    <row r="7" s="59" customFormat="1" ht="51.75" customHeight="1" spans="1:2">
      <c r="A7" s="68" t="s">
        <v>526</v>
      </c>
      <c r="B7" s="69">
        <v>40.7</v>
      </c>
    </row>
    <row r="8" s="59" customFormat="1" ht="51.75" customHeight="1" spans="1:2">
      <c r="A8" s="70" t="s">
        <v>527</v>
      </c>
      <c r="B8" s="69">
        <v>84</v>
      </c>
    </row>
    <row r="9" s="59" customFormat="1" ht="51.75" customHeight="1" spans="1:2">
      <c r="A9" s="70" t="s">
        <v>528</v>
      </c>
      <c r="B9" s="69">
        <v>155</v>
      </c>
    </row>
    <row r="10" s="59" customFormat="1" ht="51.75" customHeight="1" spans="1:2">
      <c r="A10" s="70" t="s">
        <v>529</v>
      </c>
      <c r="B10" s="69">
        <v>0</v>
      </c>
    </row>
    <row r="11" ht="51.75" customHeight="1" spans="1:2">
      <c r="A11" s="71" t="s">
        <v>530</v>
      </c>
      <c r="B11" s="69">
        <v>155</v>
      </c>
    </row>
  </sheetData>
  <sheetProtection formatCells="0" formatColumns="0" formatRows="0"/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  <vt:lpstr>公开11</vt:lpstr>
      <vt:lpstr>公开12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jiaojinxin</dc:creator>
  <cp:lastModifiedBy>Administrator</cp:lastModifiedBy>
  <dcterms:created xsi:type="dcterms:W3CDTF">2018-06-25T02:20:00Z</dcterms:created>
  <cp:lastPrinted>2019-07-18T07:39:00Z</cp:lastPrinted>
  <dcterms:modified xsi:type="dcterms:W3CDTF">2024-10-17T02:07:59Z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4722524</vt:i4>
  </property>
  <property fmtid="{D5CDD505-2E9C-101B-9397-08002B2CF9AE}" pid="3" name="ICV">
    <vt:lpwstr>8C248203E3D44C1FBBF6A40D7C73F067</vt:lpwstr>
  </property>
  <property fmtid="{D5CDD505-2E9C-101B-9397-08002B2CF9AE}" pid="4" name="KSOProductBuildVer">
    <vt:lpwstr>2052-12.1.0.18608</vt:lpwstr>
  </property>
</Properties>
</file>